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lady SCA\sca-queen-bees.sk\sca-queen-bees_sk 114-2019_xar_web_files\"/>
    </mc:Choice>
  </mc:AlternateContent>
  <xr:revisionPtr revIDLastSave="0" documentId="13_ncr:1_{73F304A3-C53B-4962-80DE-8F6B9B2D190B}" xr6:coauthVersionLast="40" xr6:coauthVersionMax="40" xr10:uidLastSave="{00000000-0000-0000-0000-000000000000}"/>
  <bookViews>
    <workbookView xWindow="570" yWindow="330" windowWidth="15480" windowHeight="8355" tabRatio="546" xr2:uid="{00000000-000D-0000-FFFF-FFFF00000000}"/>
  </bookViews>
  <sheets>
    <sheet name="Karta matky" sheetId="2" r:id="rId1"/>
    <sheet name="Poznámky" sheetId="6" r:id="rId2"/>
    <sheet name="HT č.01" sheetId="4" r:id="rId3"/>
    <sheet name="HT č.02" sheetId="7" r:id="rId4"/>
    <sheet name="HT č.03 uni" sheetId="10" r:id="rId5"/>
    <sheet name="HT č.04 uni" sheetId="11" r:id="rId6"/>
    <sheet name="PDDN.Var." sheetId="8" r:id="rId7"/>
    <sheet name="Var.Cal.Mar." sheetId="9" r:id="rId8"/>
  </sheets>
  <calcPr calcId="181029"/>
</workbook>
</file>

<file path=xl/calcChain.xml><?xml version="1.0" encoding="utf-8"?>
<calcChain xmlns="http://schemas.openxmlformats.org/spreadsheetml/2006/main">
  <c r="E18" i="10" l="1"/>
  <c r="M14" i="10"/>
  <c r="M13" i="10"/>
  <c r="M12" i="10"/>
  <c r="M11" i="10"/>
  <c r="E11" i="10"/>
  <c r="E12" i="10" s="1"/>
  <c r="E13" i="10" s="1"/>
  <c r="M10" i="10"/>
  <c r="J3" i="10"/>
  <c r="H3" i="10"/>
  <c r="F3" i="10"/>
  <c r="D3" i="10"/>
  <c r="B3" i="10"/>
  <c r="I1" i="10" s="1"/>
  <c r="J3" i="11"/>
  <c r="H3" i="11"/>
  <c r="F3" i="11"/>
  <c r="D3" i="11"/>
  <c r="B3" i="11"/>
  <c r="E19" i="10" l="1"/>
  <c r="E20" i="10" s="1"/>
  <c r="J16" i="10" l="1"/>
  <c r="I17" i="10" s="1"/>
  <c r="E18" i="11" l="1"/>
  <c r="M14" i="11"/>
  <c r="M13" i="11"/>
  <c r="M12" i="11"/>
  <c r="M11" i="11"/>
  <c r="E11" i="11"/>
  <c r="E12" i="11" s="1"/>
  <c r="E13" i="11" s="1"/>
  <c r="M10" i="11"/>
  <c r="I1" i="11"/>
  <c r="J16" i="11" l="1"/>
  <c r="I17" i="11" s="1"/>
  <c r="E19" i="11"/>
  <c r="E20" i="11" s="1"/>
  <c r="E19" i="7" l="1"/>
  <c r="M16" i="7"/>
  <c r="M13" i="7"/>
  <c r="M12" i="7"/>
  <c r="M11" i="7"/>
  <c r="E11" i="7"/>
  <c r="E18" i="7" s="1"/>
  <c r="M10" i="7"/>
  <c r="M6" i="7"/>
  <c r="M5" i="7"/>
  <c r="J3" i="7"/>
  <c r="H3" i="7"/>
  <c r="F3" i="7"/>
  <c r="D3" i="7"/>
  <c r="B3" i="7"/>
  <c r="I1" i="7" s="1"/>
  <c r="M16" i="4"/>
  <c r="M13" i="4"/>
  <c r="M12" i="4"/>
  <c r="M11" i="4"/>
  <c r="M10" i="4"/>
  <c r="M5" i="4"/>
  <c r="E12" i="7" l="1"/>
  <c r="E13" i="7" s="1"/>
  <c r="E20" i="7" s="1"/>
  <c r="J16" i="7" s="1"/>
  <c r="I17" i="7" s="1"/>
  <c r="O34" i="2" l="1"/>
  <c r="N34" i="2"/>
  <c r="G3" i="2" l="1"/>
  <c r="B9" i="2" l="1"/>
  <c r="M34" i="2" l="1"/>
  <c r="J34" i="2"/>
  <c r="I34" i="2"/>
  <c r="H33" i="2"/>
  <c r="H34" i="2" s="1"/>
  <c r="G34" i="2"/>
  <c r="F34" i="2"/>
  <c r="E34" i="2"/>
  <c r="C33" i="2" l="1"/>
  <c r="C34" i="2" s="1"/>
  <c r="D34" i="2" l="1"/>
  <c r="H31" i="8" l="1"/>
  <c r="H30" i="8"/>
  <c r="H29" i="8"/>
  <c r="H24" i="8"/>
  <c r="H23" i="8"/>
  <c r="H22" i="8"/>
  <c r="H17" i="8"/>
  <c r="H16" i="8"/>
  <c r="H15" i="8"/>
  <c r="H32" i="8" l="1"/>
  <c r="H18" i="8"/>
  <c r="H25" i="8"/>
  <c r="I3" i="8"/>
  <c r="G3" i="8"/>
  <c r="E3" i="8"/>
  <c r="C3" i="8"/>
  <c r="A3" i="8"/>
  <c r="H1" i="8" s="1"/>
  <c r="E34" i="8" l="1"/>
  <c r="E35" i="8" s="1"/>
  <c r="E9" i="8"/>
  <c r="F9" i="8" s="1"/>
  <c r="H34" i="9"/>
  <c r="H33" i="9"/>
  <c r="J33" i="9" s="1"/>
  <c r="H32" i="9"/>
  <c r="J32" i="9" s="1"/>
  <c r="H31" i="9"/>
  <c r="J31" i="9" s="1"/>
  <c r="E21" i="9"/>
  <c r="F21" i="9" s="1"/>
  <c r="E19" i="9"/>
  <c r="F19" i="9" s="1"/>
  <c r="E15" i="9"/>
  <c r="F15" i="9" s="1"/>
  <c r="E13" i="9"/>
  <c r="F14" i="9" s="1"/>
  <c r="E11" i="9"/>
  <c r="F11" i="9" s="1"/>
  <c r="J34" i="9" l="1"/>
  <c r="F13" i="9"/>
  <c r="D34" i="8"/>
  <c r="D35" i="8" s="1"/>
  <c r="F34" i="8"/>
  <c r="F35" i="8" s="1"/>
  <c r="F12" i="9"/>
  <c r="F20" i="9"/>
  <c r="A2" i="6" l="1"/>
  <c r="E19" i="4" l="1"/>
  <c r="E11" i="4"/>
  <c r="E18" i="4" s="1"/>
  <c r="M6" i="4"/>
  <c r="J3" i="4"/>
  <c r="H3" i="4"/>
  <c r="F3" i="4"/>
  <c r="D3" i="4"/>
  <c r="B3" i="4"/>
  <c r="I1" i="4" s="1"/>
  <c r="E12" i="4" l="1"/>
  <c r="E13" i="4" s="1"/>
  <c r="E20" i="4" s="1"/>
  <c r="J16" i="4" s="1"/>
  <c r="I17" i="4" l="1"/>
  <c r="D3" i="2"/>
  <c r="L33" i="2" l="1"/>
  <c r="J33" i="2"/>
</calcChain>
</file>

<file path=xl/sharedStrings.xml><?xml version="1.0" encoding="utf-8"?>
<sst xmlns="http://schemas.openxmlformats.org/spreadsheetml/2006/main" count="405" uniqueCount="224">
  <si>
    <t>Rok</t>
  </si>
  <si>
    <t xml:space="preserve">                   Plemenárske údaje pre centrálny register.</t>
  </si>
  <si>
    <t>KARTA MATKY</t>
  </si>
  <si>
    <t>poloha nádstavkov</t>
  </si>
  <si>
    <t>pozície nádstavkov</t>
  </si>
  <si>
    <t>p7</t>
  </si>
  <si>
    <t>Číslo úľa</t>
  </si>
  <si>
    <t>Typ úľa</t>
  </si>
  <si>
    <t>Stanovište</t>
  </si>
  <si>
    <t>p6</t>
  </si>
  <si>
    <t>p5</t>
  </si>
  <si>
    <t>p4</t>
  </si>
  <si>
    <t>Označenie matky</t>
  </si>
  <si>
    <t>p3</t>
  </si>
  <si>
    <t>p2</t>
  </si>
  <si>
    <t>p1</t>
  </si>
  <si>
    <t>Evidenčné číslo
matky</t>
  </si>
  <si>
    <t xml:space="preserve">Mama matky
evid. značka </t>
  </si>
  <si>
    <t>Otec     matky
evid. značka</t>
  </si>
  <si>
    <t>Matka     trúdov
evid. značka</t>
  </si>
  <si>
    <t>Inbreeding</t>
  </si>
  <si>
    <t>Dátum</t>
  </si>
  <si>
    <t>Med</t>
  </si>
  <si>
    <t>Miernosť</t>
  </si>
  <si>
    <t>Rozbiehavosť</t>
  </si>
  <si>
    <t>Rojivosť</t>
  </si>
  <si>
    <t>Rozvoj</t>
  </si>
  <si>
    <t xml:space="preserve">Stavba      MS +  - </t>
  </si>
  <si>
    <t>HYG - Hyg. Test</t>
  </si>
  <si>
    <t>VSH - Varroa</t>
  </si>
  <si>
    <t>zimovanie počet ul.</t>
  </si>
  <si>
    <t>S+P</t>
  </si>
  <si>
    <t>po L</t>
  </si>
  <si>
    <t>hodnotenie</t>
  </si>
  <si>
    <t>Inseminácia 
matky</t>
  </si>
  <si>
    <t xml:space="preserve">Línia: </t>
  </si>
  <si>
    <t>VSTUPNÉ ÚDAJE:</t>
  </si>
  <si>
    <t>Chybové hlásenie:</t>
  </si>
  <si>
    <t>Intervaly kontrol</t>
  </si>
  <si>
    <t xml:space="preserve"> (12 alebo 24)</t>
  </si>
  <si>
    <t>Počet buniek v testovanej ploche plástu</t>
  </si>
  <si>
    <t>P =</t>
  </si>
  <si>
    <t>D=dátum</t>
  </si>
  <si>
    <t>C=čas</t>
  </si>
  <si>
    <t>prázdne buňky</t>
  </si>
  <si>
    <t>zaviečkov. buňky</t>
  </si>
  <si>
    <t>Na začiatok testu:</t>
  </si>
  <si>
    <t>t0 =</t>
  </si>
  <si>
    <t xml:space="preserve">N0 = </t>
  </si>
  <si>
    <t>Pri 1. kontrole</t>
  </si>
  <si>
    <t>t1 =</t>
  </si>
  <si>
    <t xml:space="preserve">N1 = </t>
  </si>
  <si>
    <t>Pri 2. kontrole</t>
  </si>
  <si>
    <t>t2 =</t>
  </si>
  <si>
    <t xml:space="preserve">N2 = </t>
  </si>
  <si>
    <t>Pri 3. poslednej kontrole</t>
  </si>
  <si>
    <t>t3 =</t>
  </si>
  <si>
    <t xml:space="preserve">N3 = </t>
  </si>
  <si>
    <t xml:space="preserve">NL =  </t>
  </si>
  <si>
    <r>
      <t xml:space="preserve">VÝSLEDOK  </t>
    </r>
    <r>
      <rPr>
        <b/>
        <sz val="10"/>
        <color indexed="12"/>
        <rFont val="Arial"/>
        <family val="2"/>
        <charset val="238"/>
      </rPr>
      <t>(hod.)</t>
    </r>
    <r>
      <rPr>
        <b/>
        <sz val="11"/>
        <color indexed="12"/>
        <rFont val="Arial"/>
        <family val="2"/>
        <charset val="238"/>
      </rPr>
      <t>:</t>
    </r>
  </si>
  <si>
    <t>HT =</t>
  </si>
  <si>
    <t>časový interval od t0 do t1</t>
  </si>
  <si>
    <t xml:space="preserve">T1 = </t>
  </si>
  <si>
    <t>časový interval od t0 do t2</t>
  </si>
  <si>
    <t xml:space="preserve">T2 = </t>
  </si>
  <si>
    <t>časový interval od t0 do t3</t>
  </si>
  <si>
    <t xml:space="preserve">T3 = </t>
  </si>
  <si>
    <t>carnicasokol@gmail.com</t>
  </si>
  <si>
    <t>Evidenčné číslo matky</t>
  </si>
  <si>
    <t>Otec matky
evid. značka</t>
  </si>
  <si>
    <t>Matka trúdov
evid. značka</t>
  </si>
  <si>
    <t xml:space="preserve">Hygienický test včelstva matky: </t>
  </si>
  <si>
    <t>Slovné hodnotenie pre známkovanie.</t>
  </si>
  <si>
    <t>VLASTNOSŤ</t>
  </si>
  <si>
    <t>zapisuje sa konkrétne množstvo odobraného medu pri aktuálnom dátume medobrania</t>
  </si>
  <si>
    <t>veľmi mierne</t>
  </si>
  <si>
    <t>mierne</t>
  </si>
  <si>
    <t>pichavé</t>
  </si>
  <si>
    <t>útočne</t>
  </si>
  <si>
    <t>pevne                       sedia na plode</t>
  </si>
  <si>
    <t>pohyblivé            na plode</t>
  </si>
  <si>
    <t>prechádzajú        na med</t>
  </si>
  <si>
    <t>opúšťajú              plásty</t>
  </si>
  <si>
    <t>žiadný pokus</t>
  </si>
  <si>
    <t>ľahko ovládateľné</t>
  </si>
  <si>
    <t>ťažko ovládateľné</t>
  </si>
  <si>
    <t>neovladáteľné</t>
  </si>
  <si>
    <t xml:space="preserve">Stavba   MS +  - </t>
  </si>
  <si>
    <t>HT - hygienický test</t>
  </si>
  <si>
    <t>Varroa</t>
  </si>
  <si>
    <t>Zimovanie počet ul.</t>
  </si>
  <si>
    <r>
      <rPr>
        <b/>
        <sz val="10"/>
        <color theme="1"/>
        <rFont val="Calibri"/>
        <family val="2"/>
        <charset val="238"/>
        <scheme val="minor"/>
      </rPr>
      <t xml:space="preserve">rozbiehavosť:                </t>
    </r>
    <r>
      <rPr>
        <sz val="10"/>
        <color theme="1"/>
        <rFont val="Calibri"/>
        <family val="2"/>
        <charset val="238"/>
        <scheme val="minor"/>
      </rPr>
      <t xml:space="preserve">sedenie včiel na plástoch pri prehliadke </t>
    </r>
  </si>
  <si>
    <r>
      <rPr>
        <b/>
        <sz val="10"/>
        <color theme="1"/>
        <rFont val="Calibri"/>
        <family val="2"/>
        <charset val="238"/>
        <scheme val="minor"/>
      </rPr>
      <t xml:space="preserve">Rojivosť:                             </t>
    </r>
    <r>
      <rPr>
        <sz val="10"/>
        <color theme="1"/>
        <rFont val="Calibri"/>
        <family val="2"/>
        <charset val="238"/>
        <scheme val="minor"/>
      </rPr>
      <t xml:space="preserve"> sklon včelstva k rojeniu</t>
    </r>
  </si>
  <si>
    <t>karta matky:</t>
  </si>
  <si>
    <t>slovné poznámky</t>
  </si>
  <si>
    <t>dátum:</t>
  </si>
  <si>
    <t>VN</t>
  </si>
  <si>
    <t>NN6</t>
  </si>
  <si>
    <t>NN5</t>
  </si>
  <si>
    <t>NN4</t>
  </si>
  <si>
    <t>NN3</t>
  </si>
  <si>
    <t>NN2</t>
  </si>
  <si>
    <t>NN1</t>
  </si>
  <si>
    <t>© Čermák Květoslav, 2005</t>
  </si>
  <si>
    <t>© Vladimír Sokol, 2011</t>
  </si>
  <si>
    <r>
      <t>Pozn:</t>
    </r>
    <r>
      <rPr>
        <sz val="12"/>
        <rFont val="Arial"/>
        <family val="2"/>
        <charset val="238"/>
      </rPr>
      <t xml:space="preserve">  Užívateľ vkladá vstupné údaje do žltých políčok, ostatné údaje sa dopočítajú automaticky.</t>
    </r>
  </si>
  <si>
    <t xml:space="preserve">   carnicasokol@gmail.com</t>
  </si>
  <si>
    <r>
      <rPr>
        <sz val="8"/>
        <rFont val="Arial"/>
        <family val="2"/>
        <charset val="238"/>
      </rPr>
      <t>©Sokol Vladimír, 2011</t>
    </r>
    <r>
      <rPr>
        <sz val="10"/>
        <rFont val="Arial"/>
        <family val="2"/>
        <charset val="238"/>
      </rPr>
      <t xml:space="preserve">   </t>
    </r>
  </si>
  <si>
    <r>
      <t xml:space="preserve">Odhad populace kleštíka ve včelstvu </t>
    </r>
    <r>
      <rPr>
        <sz val="16"/>
        <color indexed="18"/>
        <rFont val="Arial CE"/>
        <family val="2"/>
        <charset val="238"/>
      </rPr>
      <t>(metoda Dr. S. Martina, Anglie, 1998)</t>
    </r>
  </si>
  <si>
    <t>Populaci kleštíka 2500 autor považuje za kritickou, proto výsledkem výpočtu je čas (dnů), za který bude této hodnoty dosaženo</t>
  </si>
  <si>
    <t>Uživatel zapisuje data do zelených políček</t>
  </si>
  <si>
    <t>Metoda č. 1:    Přirozený spad kleštíků</t>
  </si>
  <si>
    <t>Měsíc</t>
  </si>
  <si>
    <t>Zapište
spad/den</t>
  </si>
  <si>
    <t>Korekční
koef.</t>
  </si>
  <si>
    <t>Odhad
populace</t>
  </si>
  <si>
    <t>Čas dosažení
2500 kleštíků</t>
  </si>
  <si>
    <t>leden</t>
  </si>
  <si>
    <t>únor</t>
  </si>
  <si>
    <t>březen  *</t>
  </si>
  <si>
    <t>duben   *</t>
  </si>
  <si>
    <t>květen</t>
  </si>
  <si>
    <t>červen</t>
  </si>
  <si>
    <t>červenec</t>
  </si>
  <si>
    <t>srpen</t>
  </si>
  <si>
    <t>září     *</t>
  </si>
  <si>
    <t>říjen   *</t>
  </si>
  <si>
    <t>listopad</t>
  </si>
  <si>
    <t>prosinec</t>
  </si>
  <si>
    <r>
      <t>*</t>
    </r>
    <r>
      <rPr>
        <sz val="9"/>
        <rFont val="Arial CE"/>
        <family val="2"/>
        <charset val="238"/>
      </rPr>
      <t xml:space="preserve">   velmi hrubý odhad pro období velkého kolísání množství plodu</t>
    </r>
  </si>
  <si>
    <t>Pozn.: Proti Martinovým údajům je zde zvýšen korekční koef. pro měsíce květen-srpen na 80; K. Čermák.</t>
  </si>
  <si>
    <t>Metoda č. 2:    Infikovanost plodu a včel</t>
  </si>
  <si>
    <t>Typ vzorku</t>
  </si>
  <si>
    <t>Sezona</t>
  </si>
  <si>
    <t>Zapište počet buněk nebo včel</t>
  </si>
  <si>
    <t>celkem v úlu</t>
  </si>
  <si>
    <t>ve vzorku</t>
  </si>
  <si>
    <t>infikovaných</t>
  </si>
  <si>
    <t>Zavíčkovaná trubčina</t>
  </si>
  <si>
    <t>léto</t>
  </si>
  <si>
    <t>Zavíčkovaná dělničina</t>
  </si>
  <si>
    <t>Dospělé včely</t>
  </si>
  <si>
    <t>zima</t>
  </si>
  <si>
    <t>Platné jsou měsíce: Pro trubčinu květen-srpen, pro dělničinu duben-září, pro včely v létě duben-září, v zimě říjen-březen.</t>
  </si>
  <si>
    <r>
      <t xml:space="preserve">Sestavil:      </t>
    </r>
    <r>
      <rPr>
        <sz val="10"/>
        <color indexed="58"/>
        <rFont val="Arial CE"/>
        <family val="2"/>
        <charset val="238"/>
      </rPr>
      <t xml:space="preserve"> Ing. Květoslav Čermák, Včelařská šlechtitelská stanice Petrušov, 2009</t>
    </r>
  </si>
  <si>
    <t>vigor@vigorbee.cz</t>
  </si>
  <si>
    <t>máj,jún,júl,august</t>
  </si>
  <si>
    <t xml:space="preserve">Mama matky evid. značka </t>
  </si>
  <si>
    <t>Otec matky evid. značka</t>
  </si>
  <si>
    <t>Matka trúdov evid. značka</t>
  </si>
  <si>
    <t>Mesiac</t>
  </si>
  <si>
    <t>Čas dosiahnutia
2500 klieštikov</t>
  </si>
  <si>
    <t>Metóda č. 2:    Infikovanosť plodu a včiel</t>
  </si>
  <si>
    <t>Metóda č. 1:    Prirodzený spád klieštika</t>
  </si>
  <si>
    <t>Sezóna</t>
  </si>
  <si>
    <t>Korekčný
koef.</t>
  </si>
  <si>
    <t>Pozn.: Proti Martinovým údajom je tu zvýšený korekční koef. pre mesiace máj-august na 80; K. Čermák.</t>
  </si>
  <si>
    <t>celkom v úli</t>
  </si>
  <si>
    <t>Typ vzorky</t>
  </si>
  <si>
    <t>Zaviečkovaná trubčina</t>
  </si>
  <si>
    <t>Zaviečkovaná robotničina</t>
  </si>
  <si>
    <t>Dospelé včely</t>
  </si>
  <si>
    <t>leto</t>
  </si>
  <si>
    <t>T2-druhá kontrola populačnej dynamiky rastu klieštika</t>
  </si>
  <si>
    <t>T1-prvá kontrola populačnej dynamiky rastu klieštika</t>
  </si>
  <si>
    <t>T0-Dátum prvej kontroly infikovanosti včelstva</t>
  </si>
  <si>
    <t>Zapíšte počet buniek alebo včiel</t>
  </si>
  <si>
    <t>Odhad
populácie</t>
  </si>
  <si>
    <t>v vzorke</t>
  </si>
  <si>
    <t>Užívateľ zapisuje údaje do zelených políčok</t>
  </si>
  <si>
    <t>©Sokol Vladimír, 2011</t>
  </si>
  <si>
    <t>Populačná dynamika denného nárastu klieštika vo včelstve</t>
  </si>
  <si>
    <t xml:space="preserve">časový interval kontroly </t>
  </si>
  <si>
    <t>PDDN klieštika</t>
  </si>
  <si>
    <t>dosiahnutá známka PDDN</t>
  </si>
  <si>
    <t>PddnV.</t>
  </si>
  <si>
    <t>zapíše sa počet vystavaných plástov v sezóne</t>
  </si>
  <si>
    <t>Línia: matky/včiel</t>
  </si>
  <si>
    <t>Označ.   Matky</t>
  </si>
  <si>
    <t>Kladie od: dátum</t>
  </si>
  <si>
    <t>Narodená
dňa:</t>
  </si>
  <si>
    <r>
      <t xml:space="preserve"> </t>
    </r>
    <r>
      <rPr>
        <sz val="10"/>
        <rFont val="Arial"/>
        <family val="2"/>
        <charset val="238"/>
      </rPr>
      <t>t0 - t1</t>
    </r>
  </si>
  <si>
    <r>
      <t xml:space="preserve"> </t>
    </r>
    <r>
      <rPr>
        <sz val="10"/>
        <rFont val="Arial"/>
        <family val="2"/>
        <charset val="238"/>
      </rPr>
      <t>t1 - t2</t>
    </r>
  </si>
  <si>
    <t>t0 - t2</t>
  </si>
  <si>
    <t>veľmi silný</t>
  </si>
  <si>
    <t>stredne silný</t>
  </si>
  <si>
    <t>slabý</t>
  </si>
  <si>
    <t>veľmi slabý</t>
  </si>
  <si>
    <t>OP</t>
  </si>
  <si>
    <t>rýchle slovné poznámky</t>
  </si>
  <si>
    <t>Nozema</t>
  </si>
  <si>
    <t>Zásoby</t>
  </si>
  <si>
    <t>negatívna</t>
  </si>
  <si>
    <t>slabá</t>
  </si>
  <si>
    <t>pokročilá</t>
  </si>
  <si>
    <t>silná</t>
  </si>
  <si>
    <t>vynikajúce</t>
  </si>
  <si>
    <t>dobré</t>
  </si>
  <si>
    <t>slabé</t>
  </si>
  <si>
    <t>bez zásob</t>
  </si>
  <si>
    <t>Nozema                                  stupeň úrovne nákazy z vyšetrenia zim.mrtvoliek</t>
  </si>
  <si>
    <t>Dosiahnutá známka  -  (bodové hodnotenie):</t>
  </si>
  <si>
    <t>hodnotí sa známkou, zapíše sa dosiahnutá bodová známka z matematického vzorca pre hygienický test (HT č.01, HT č.02)</t>
  </si>
  <si>
    <t>zapíše sa počet včelami obsadených medziplástových uličiek:             prvý údaj koniec mesiaca september/október, druhý údaj z mesiaca, december/január, tretí údaj z mesiaca marec/apríl</t>
  </si>
  <si>
    <t>zapíše sa dosiahnutá známka z výpočtu sledovanosti (PDDN.Var.) populačná dynamika denného nárastu populácie klieštika vo včelstve</t>
  </si>
  <si>
    <t>I =</t>
  </si>
  <si>
    <t xml:space="preserve"> </t>
  </si>
  <si>
    <t>Carnica</t>
  </si>
  <si>
    <t>X</t>
  </si>
  <si>
    <t>I = intervaly kontrol v hodinách</t>
  </si>
  <si>
    <t xml:space="preserve">             C=</t>
  </si>
  <si>
    <t xml:space="preserve"> (1-až-24)</t>
  </si>
  <si>
    <t>P = počet buniek v testovanej ploche plástu</t>
  </si>
  <si>
    <t>C = časový interval pre harmonogram HT ,,formát hh:mm,,</t>
  </si>
  <si>
    <t>časový harmonogram kontroly testovaneho plástu HT</t>
  </si>
  <si>
    <t xml:space="preserve">Chybové hlásenia ? </t>
  </si>
  <si>
    <t>D=dátum+čas</t>
  </si>
  <si>
    <t xml:space="preserve"> prázdne buňky</t>
  </si>
  <si>
    <t>Začiatok testu:</t>
  </si>
  <si>
    <t>1. kontrola</t>
  </si>
  <si>
    <t>2. kontrola</t>
  </si>
  <si>
    <t>3. posledná kontrola</t>
  </si>
  <si>
    <t>TES190001</t>
  </si>
  <si>
    <t>z,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</si>
</sst>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dd/mm/yy;@"/>
    <numFmt numFmtId="166" formatCode="0.0000"/>
    <numFmt numFmtId="167" formatCode="hh:mm;@"/>
    <numFmt numFmtId="168" formatCode="dd/mm/yyyy\ hh:mm;@"/>
    <numFmt numFmtId="169" formatCode="d/m/yy\ h:mm;@"/>
  </numFmts>
  <fonts count="86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2"/>
      <name val="Times New Roman"/>
      <family val="1"/>
      <charset val="238"/>
    </font>
    <font>
      <sz val="9"/>
      <name val="Arial"/>
      <family val="2"/>
      <charset val="238"/>
    </font>
    <font>
      <sz val="10"/>
      <name val="Arial"/>
      <family val="2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5" tint="0.59996337778862885"/>
      <name val="Arial"/>
      <family val="2"/>
      <charset val="238"/>
    </font>
    <font>
      <b/>
      <sz val="20"/>
      <color rgb="FF002060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indexed="10"/>
      <name val="Arial"/>
      <family val="2"/>
      <charset val="238"/>
    </font>
    <font>
      <b/>
      <sz val="10"/>
      <color indexed="16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6"/>
      <color indexed="41"/>
      <name val="Arial"/>
      <family val="2"/>
      <charset val="238"/>
    </font>
    <font>
      <b/>
      <sz val="11"/>
      <color indexed="12"/>
      <name val="Arial"/>
      <family val="2"/>
      <charset val="238"/>
    </font>
    <font>
      <i/>
      <sz val="10"/>
      <name val="Arial"/>
      <family val="2"/>
      <charset val="238"/>
    </font>
    <font>
      <b/>
      <sz val="14"/>
      <color indexed="9"/>
      <name val="Arial"/>
      <family val="2"/>
      <charset val="238"/>
    </font>
    <font>
      <sz val="9"/>
      <color indexed="17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color indexed="44"/>
      <name val="Arial"/>
      <family val="2"/>
      <charset val="238"/>
    </font>
    <font>
      <sz val="10"/>
      <name val="Calibri"/>
      <family val="2"/>
      <charset val="238"/>
      <scheme val="minor"/>
    </font>
    <font>
      <u/>
      <sz val="11"/>
      <color indexed="12"/>
      <name val="Arial"/>
      <family val="2"/>
      <charset val="238"/>
    </font>
    <font>
      <u/>
      <sz val="11"/>
      <color indexed="12"/>
      <name val="Calibri"/>
      <family val="2"/>
      <charset val="238"/>
      <scheme val="minor"/>
    </font>
    <font>
      <b/>
      <sz val="18"/>
      <color rgb="FF002060"/>
      <name val="Calibri"/>
      <family val="2"/>
      <charset val="238"/>
      <scheme val="minor"/>
    </font>
    <font>
      <b/>
      <sz val="20"/>
      <color rgb="FF00206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16"/>
      <color indexed="18"/>
      <name val="Arial CE"/>
      <family val="2"/>
      <charset val="238"/>
    </font>
    <font>
      <sz val="16"/>
      <color indexed="18"/>
      <name val="Arial CE"/>
      <family val="2"/>
      <charset val="238"/>
    </font>
    <font>
      <b/>
      <sz val="11"/>
      <color indexed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58"/>
      <name val="Arial CE"/>
      <family val="2"/>
      <charset val="238"/>
    </font>
    <font>
      <sz val="10"/>
      <color indexed="58"/>
      <name val="Arial CE"/>
      <family val="2"/>
      <charset val="238"/>
    </font>
    <font>
      <u/>
      <sz val="10"/>
      <color indexed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9"/>
      <name val="Arial CE"/>
      <family val="2"/>
      <charset val="238"/>
    </font>
    <font>
      <sz val="10"/>
      <color rgb="FFC00000"/>
      <name val="Arial"/>
      <family val="2"/>
      <charset val="238"/>
    </font>
    <font>
      <b/>
      <sz val="10"/>
      <color rgb="FFFF0000"/>
      <name val="Arial CE"/>
      <family val="2"/>
      <charset val="238"/>
    </font>
    <font>
      <b/>
      <sz val="14"/>
      <color indexed="18"/>
      <name val="Arial CE"/>
      <family val="2"/>
      <charset val="238"/>
    </font>
    <font>
      <b/>
      <sz val="14"/>
      <name val="Arial"/>
      <family val="2"/>
      <charset val="238"/>
    </font>
    <font>
      <sz val="9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u/>
      <sz val="14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theme="5" tint="-0.499984740745262"/>
      <name val="Arial"/>
      <family val="2"/>
      <charset val="238"/>
    </font>
    <font>
      <u/>
      <sz val="9"/>
      <color theme="3" tint="-0.249977111117893"/>
      <name val="Arial"/>
      <family val="2"/>
      <charset val="238"/>
    </font>
    <font>
      <sz val="10"/>
      <color rgb="FF00B050"/>
      <name val="Arial"/>
      <family val="2"/>
      <charset val="238"/>
    </font>
    <font>
      <sz val="9"/>
      <color indexed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49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5" borderId="4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6" fillId="7" borderId="7" xfId="0" applyFont="1" applyFill="1" applyBorder="1" applyAlignment="1">
      <alignment horizontal="center" vertical="center" wrapText="1"/>
    </xf>
    <xf numFmtId="0" fontId="0" fillId="6" borderId="7" xfId="0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8" fillId="0" borderId="7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6" fillId="7" borderId="7" xfId="0" applyFont="1" applyFill="1" applyBorder="1" applyAlignment="1" applyProtection="1">
      <alignment horizontal="center"/>
    </xf>
    <xf numFmtId="0" fontId="0" fillId="6" borderId="7" xfId="0" applyFont="1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49" fontId="0" fillId="6" borderId="7" xfId="0" applyNumberFormat="1" applyFill="1" applyBorder="1" applyAlignment="1" applyProtection="1">
      <alignment horizontal="center"/>
      <protection locked="0"/>
    </xf>
    <xf numFmtId="14" fontId="10" fillId="12" borderId="7" xfId="0" applyNumberFormat="1" applyFont="1" applyFill="1" applyBorder="1" applyAlignment="1" applyProtection="1">
      <alignment horizontal="right"/>
      <protection hidden="1"/>
    </xf>
    <xf numFmtId="0" fontId="10" fillId="12" borderId="7" xfId="0" applyFont="1" applyFill="1" applyBorder="1" applyAlignment="1" applyProtection="1">
      <alignment horizontal="center"/>
      <protection hidden="1"/>
    </xf>
    <xf numFmtId="0" fontId="10" fillId="12" borderId="9" xfId="0" applyFont="1" applyFill="1" applyBorder="1" applyAlignment="1" applyProtection="1">
      <alignment horizontal="center"/>
      <protection hidden="1"/>
    </xf>
    <xf numFmtId="0" fontId="3" fillId="12" borderId="7" xfId="0" applyFont="1" applyFill="1" applyBorder="1" applyAlignment="1" applyProtection="1">
      <alignment horizontal="center"/>
      <protection hidden="1"/>
    </xf>
    <xf numFmtId="0" fontId="3" fillId="17" borderId="7" xfId="0" applyFont="1" applyFill="1" applyBorder="1" applyAlignment="1" applyProtection="1">
      <alignment horizontal="center"/>
      <protection hidden="1"/>
    </xf>
    <xf numFmtId="2" fontId="0" fillId="17" borderId="7" xfId="0" applyNumberFormat="1" applyFill="1" applyBorder="1" applyAlignment="1" applyProtection="1">
      <alignment horizontal="center"/>
      <protection hidden="1"/>
    </xf>
    <xf numFmtId="2" fontId="0" fillId="17" borderId="9" xfId="0" applyNumberFormat="1" applyFill="1" applyBorder="1" applyAlignment="1" applyProtection="1">
      <alignment horizontal="center"/>
      <protection hidden="1"/>
    </xf>
    <xf numFmtId="0" fontId="0" fillId="8" borderId="7" xfId="0" applyFill="1" applyBorder="1" applyAlignment="1">
      <alignment horizontal="center" vertical="center" shrinkToFit="1"/>
    </xf>
    <xf numFmtId="0" fontId="3" fillId="6" borderId="7" xfId="0" applyFont="1" applyFill="1" applyBorder="1" applyAlignment="1" applyProtection="1">
      <alignment horizontal="center"/>
      <protection locked="0"/>
    </xf>
    <xf numFmtId="0" fontId="11" fillId="18" borderId="19" xfId="0" applyFont="1" applyFill="1" applyBorder="1" applyAlignment="1">
      <alignment vertical="center"/>
    </xf>
    <xf numFmtId="0" fontId="11" fillId="18" borderId="20" xfId="0" applyFont="1" applyFill="1" applyBorder="1" applyAlignment="1">
      <alignment vertical="center"/>
    </xf>
    <xf numFmtId="0" fontId="0" fillId="18" borderId="19" xfId="0" applyFill="1" applyBorder="1"/>
    <xf numFmtId="0" fontId="0" fillId="18" borderId="20" xfId="0" applyFill="1" applyBorder="1"/>
    <xf numFmtId="0" fontId="0" fillId="19" borderId="4" xfId="0" applyFill="1" applyBorder="1"/>
    <xf numFmtId="0" fontId="12" fillId="19" borderId="0" xfId="0" applyFont="1" applyFill="1" applyBorder="1" applyAlignment="1">
      <alignment vertical="center"/>
    </xf>
    <xf numFmtId="0" fontId="13" fillId="19" borderId="0" xfId="0" applyFont="1" applyFill="1" applyBorder="1"/>
    <xf numFmtId="0" fontId="0" fillId="19" borderId="0" xfId="0" applyFill="1" applyBorder="1"/>
    <xf numFmtId="0" fontId="0" fillId="19" borderId="6" xfId="0" applyFill="1" applyBorder="1"/>
    <xf numFmtId="0" fontId="14" fillId="19" borderId="6" xfId="0" applyFont="1" applyFill="1" applyBorder="1" applyAlignment="1">
      <alignment vertical="center"/>
    </xf>
    <xf numFmtId="0" fontId="15" fillId="19" borderId="0" xfId="0" applyFont="1" applyFill="1" applyBorder="1"/>
    <xf numFmtId="0" fontId="3" fillId="19" borderId="0" xfId="0" applyFont="1" applyFill="1" applyBorder="1"/>
    <xf numFmtId="0" fontId="1" fillId="19" borderId="0" xfId="0" applyFont="1" applyFill="1" applyBorder="1" applyAlignment="1">
      <alignment horizontal="center"/>
    </xf>
    <xf numFmtId="0" fontId="12" fillId="20" borderId="21" xfId="0" applyFont="1" applyFill="1" applyBorder="1" applyAlignment="1" applyProtection="1">
      <alignment horizontal="center" vertical="center"/>
      <protection locked="0"/>
    </xf>
    <xf numFmtId="0" fontId="16" fillId="19" borderId="0" xfId="0" applyFont="1" applyFill="1" applyBorder="1" applyAlignment="1">
      <alignment horizontal="left" vertical="center"/>
    </xf>
    <xf numFmtId="0" fontId="17" fillId="19" borderId="6" xfId="0" applyFont="1" applyFill="1" applyBorder="1" applyProtection="1">
      <protection hidden="1"/>
    </xf>
    <xf numFmtId="0" fontId="18" fillId="19" borderId="0" xfId="0" applyFont="1" applyFill="1" applyBorder="1" applyAlignment="1">
      <alignment horizontal="left"/>
    </xf>
    <xf numFmtId="0" fontId="0" fillId="19" borderId="14" xfId="0" applyFill="1" applyBorder="1"/>
    <xf numFmtId="0" fontId="0" fillId="19" borderId="10" xfId="0" applyFill="1" applyBorder="1"/>
    <xf numFmtId="0" fontId="3" fillId="19" borderId="10" xfId="0" applyFont="1" applyFill="1" applyBorder="1"/>
    <xf numFmtId="0" fontId="1" fillId="19" borderId="10" xfId="0" applyFont="1" applyFill="1" applyBorder="1" applyAlignment="1">
      <alignment horizontal="center"/>
    </xf>
    <xf numFmtId="0" fontId="19" fillId="19" borderId="10" xfId="0" applyFont="1" applyFill="1" applyBorder="1"/>
    <xf numFmtId="0" fontId="0" fillId="19" borderId="15" xfId="0" applyFill="1" applyBorder="1"/>
    <xf numFmtId="0" fontId="19" fillId="19" borderId="0" xfId="0" applyFont="1" applyFill="1" applyBorder="1"/>
    <xf numFmtId="0" fontId="1" fillId="19" borderId="0" xfId="0" applyFont="1" applyFill="1" applyBorder="1" applyAlignment="1">
      <alignment horizontal="centerContinuous"/>
    </xf>
    <xf numFmtId="0" fontId="19" fillId="19" borderId="0" xfId="0" applyFont="1" applyFill="1" applyBorder="1" applyAlignment="1">
      <alignment horizontal="centerContinuous"/>
    </xf>
    <xf numFmtId="0" fontId="1" fillId="19" borderId="6" xfId="0" applyFont="1" applyFill="1" applyBorder="1" applyAlignment="1">
      <alignment horizontal="center"/>
    </xf>
    <xf numFmtId="0" fontId="0" fillId="19" borderId="0" xfId="0" applyFill="1" applyBorder="1" applyAlignment="1">
      <alignment horizontal="centerContinuous"/>
    </xf>
    <xf numFmtId="0" fontId="15" fillId="19" borderId="0" xfId="0" applyFont="1" applyFill="1" applyBorder="1" applyAlignment="1">
      <alignment vertical="center"/>
    </xf>
    <xf numFmtId="0" fontId="1" fillId="19" borderId="0" xfId="0" applyFont="1" applyFill="1" applyBorder="1" applyAlignment="1">
      <alignment horizontal="center" vertical="center"/>
    </xf>
    <xf numFmtId="14" fontId="16" fillId="20" borderId="22" xfId="0" applyNumberFormat="1" applyFont="1" applyFill="1" applyBorder="1" applyAlignment="1" applyProtection="1">
      <alignment horizontal="center" vertical="center"/>
      <protection locked="0"/>
    </xf>
    <xf numFmtId="0" fontId="20" fillId="20" borderId="21" xfId="0" applyFont="1" applyFill="1" applyBorder="1" applyAlignment="1" applyProtection="1">
      <alignment horizontal="center" vertical="center"/>
      <protection locked="0"/>
    </xf>
    <xf numFmtId="0" fontId="1" fillId="19" borderId="0" xfId="0" applyFont="1" applyFill="1" applyBorder="1" applyAlignment="1">
      <alignment horizontal="right" vertical="center"/>
    </xf>
    <xf numFmtId="0" fontId="0" fillId="19" borderId="0" xfId="0" applyFill="1" applyBorder="1" applyAlignment="1">
      <alignment vertical="center"/>
    </xf>
    <xf numFmtId="0" fontId="0" fillId="19" borderId="6" xfId="0" applyFill="1" applyBorder="1" applyAlignment="1">
      <alignment vertical="center"/>
    </xf>
    <xf numFmtId="14" fontId="21" fillId="19" borderId="0" xfId="0" applyNumberFormat="1" applyFont="1" applyFill="1" applyBorder="1" applyAlignment="1" applyProtection="1">
      <alignment horizontal="center" vertical="center"/>
      <protection hidden="1"/>
    </xf>
    <xf numFmtId="0" fontId="20" fillId="19" borderId="6" xfId="0" applyFont="1" applyFill="1" applyBorder="1" applyAlignment="1" applyProtection="1">
      <alignment horizontal="center" vertical="center"/>
      <protection locked="0"/>
    </xf>
    <xf numFmtId="0" fontId="20" fillId="19" borderId="0" xfId="0" applyFont="1" applyFill="1" applyBorder="1" applyAlignment="1" applyProtection="1">
      <alignment horizontal="center" vertical="center"/>
      <protection locked="0"/>
    </xf>
    <xf numFmtId="0" fontId="15" fillId="19" borderId="10" xfId="0" applyFont="1" applyFill="1" applyBorder="1" applyAlignment="1">
      <alignment vertical="center"/>
    </xf>
    <xf numFmtId="0" fontId="1" fillId="19" borderId="10" xfId="0" applyFont="1" applyFill="1" applyBorder="1" applyAlignment="1">
      <alignment horizontal="center" vertical="center"/>
    </xf>
    <xf numFmtId="14" fontId="21" fillId="19" borderId="10" xfId="0" applyNumberFormat="1" applyFont="1" applyFill="1" applyBorder="1" applyAlignment="1">
      <alignment horizontal="center" vertical="center"/>
    </xf>
    <xf numFmtId="0" fontId="20" fillId="19" borderId="10" xfId="0" applyFont="1" applyFill="1" applyBorder="1" applyAlignment="1">
      <alignment horizontal="center" vertical="center"/>
    </xf>
    <xf numFmtId="0" fontId="1" fillId="19" borderId="10" xfId="0" applyFont="1" applyFill="1" applyBorder="1" applyAlignment="1">
      <alignment horizontal="right" vertical="center"/>
    </xf>
    <xf numFmtId="0" fontId="20" fillId="19" borderId="15" xfId="0" applyFont="1" applyFill="1" applyBorder="1" applyAlignment="1">
      <alignment horizontal="center" vertical="center"/>
    </xf>
    <xf numFmtId="0" fontId="20" fillId="19" borderId="0" xfId="0" applyFont="1" applyFill="1" applyBorder="1" applyAlignment="1">
      <alignment horizontal="center" vertical="center"/>
    </xf>
    <xf numFmtId="0" fontId="22" fillId="19" borderId="6" xfId="0" applyFont="1" applyFill="1" applyBorder="1" applyProtection="1">
      <protection hidden="1"/>
    </xf>
    <xf numFmtId="14" fontId="21" fillId="19" borderId="0" xfId="0" applyNumberFormat="1" applyFont="1" applyFill="1" applyBorder="1"/>
    <xf numFmtId="0" fontId="20" fillId="19" borderId="0" xfId="0" applyFont="1" applyFill="1" applyBorder="1" applyAlignment="1">
      <alignment horizontal="center"/>
    </xf>
    <xf numFmtId="0" fontId="1" fillId="19" borderId="0" xfId="0" applyFont="1" applyFill="1" applyBorder="1" applyAlignment="1">
      <alignment horizontal="right"/>
    </xf>
    <xf numFmtId="0" fontId="23" fillId="19" borderId="0" xfId="0" applyFont="1" applyFill="1" applyBorder="1" applyAlignment="1">
      <alignment horizontal="center"/>
    </xf>
    <xf numFmtId="0" fontId="20" fillId="19" borderId="3" xfId="0" applyFont="1" applyFill="1" applyBorder="1" applyAlignment="1">
      <alignment horizontal="center"/>
    </xf>
    <xf numFmtId="0" fontId="3" fillId="19" borderId="6" xfId="0" applyFont="1" applyFill="1" applyBorder="1" applyProtection="1">
      <protection hidden="1"/>
    </xf>
    <xf numFmtId="0" fontId="25" fillId="19" borderId="0" xfId="0" applyFont="1" applyFill="1" applyBorder="1" applyAlignment="1">
      <alignment horizontal="center"/>
    </xf>
    <xf numFmtId="0" fontId="1" fillId="19" borderId="0" xfId="0" applyFont="1" applyFill="1" applyBorder="1" applyAlignment="1">
      <alignment vertical="center"/>
    </xf>
    <xf numFmtId="0" fontId="4" fillId="21" borderId="8" xfId="0" applyFont="1" applyFill="1" applyBorder="1" applyAlignment="1">
      <alignment vertical="center"/>
    </xf>
    <xf numFmtId="164" fontId="26" fillId="19" borderId="6" xfId="0" applyNumberFormat="1" applyFont="1" applyFill="1" applyBorder="1" applyAlignment="1" applyProtection="1">
      <alignment horizontal="center" vertical="center"/>
      <protection hidden="1"/>
    </xf>
    <xf numFmtId="164" fontId="26" fillId="19" borderId="0" xfId="0" applyNumberFormat="1" applyFont="1" applyFill="1" applyBorder="1" applyAlignment="1" applyProtection="1">
      <alignment horizontal="center" vertical="center"/>
      <protection hidden="1"/>
    </xf>
    <xf numFmtId="0" fontId="25" fillId="19" borderId="10" xfId="0" applyFont="1" applyFill="1" applyBorder="1" applyAlignment="1">
      <alignment horizontal="center"/>
    </xf>
    <xf numFmtId="164" fontId="26" fillId="19" borderId="10" xfId="0" applyNumberFormat="1" applyFont="1" applyFill="1" applyBorder="1" applyAlignment="1">
      <alignment horizontal="center"/>
    </xf>
    <xf numFmtId="164" fontId="26" fillId="19" borderId="15" xfId="0" applyNumberFormat="1" applyFont="1" applyFill="1" applyBorder="1" applyAlignment="1">
      <alignment horizontal="center"/>
    </xf>
    <xf numFmtId="0" fontId="3" fillId="8" borderId="1" xfId="0" applyFont="1" applyFill="1" applyBorder="1"/>
    <xf numFmtId="0" fontId="27" fillId="8" borderId="2" xfId="0" applyFont="1" applyFill="1" applyBorder="1"/>
    <xf numFmtId="0" fontId="28" fillId="8" borderId="2" xfId="0" applyFont="1" applyFill="1" applyBorder="1" applyAlignment="1">
      <alignment horizontal="center"/>
    </xf>
    <xf numFmtId="0" fontId="28" fillId="8" borderId="3" xfId="0" applyFont="1" applyFill="1" applyBorder="1" applyAlignment="1" applyProtection="1">
      <alignment horizontal="left"/>
      <protection hidden="1"/>
    </xf>
    <xf numFmtId="0" fontId="0" fillId="18" borderId="0" xfId="0" applyFill="1" applyBorder="1"/>
    <xf numFmtId="0" fontId="3" fillId="8" borderId="4" xfId="0" applyFont="1" applyFill="1" applyBorder="1"/>
    <xf numFmtId="0" fontId="27" fillId="8" borderId="0" xfId="0" applyFont="1" applyFill="1" applyBorder="1"/>
    <xf numFmtId="0" fontId="28" fillId="8" borderId="0" xfId="0" applyFont="1" applyFill="1" applyBorder="1" applyAlignment="1">
      <alignment horizontal="center"/>
    </xf>
    <xf numFmtId="0" fontId="28" fillId="8" borderId="6" xfId="0" applyFont="1" applyFill="1" applyBorder="1" applyAlignment="1" applyProtection="1">
      <alignment horizontal="left"/>
      <protection hidden="1"/>
    </xf>
    <xf numFmtId="0" fontId="29" fillId="18" borderId="0" xfId="0" applyFont="1" applyFill="1" applyBorder="1"/>
    <xf numFmtId="0" fontId="30" fillId="18" borderId="0" xfId="0" applyFont="1" applyFill="1" applyBorder="1"/>
    <xf numFmtId="0" fontId="3" fillId="8" borderId="14" xfId="0" applyFont="1" applyFill="1" applyBorder="1"/>
    <xf numFmtId="0" fontId="27" fillId="8" borderId="10" xfId="0" applyFont="1" applyFill="1" applyBorder="1"/>
    <xf numFmtId="0" fontId="28" fillId="8" borderId="10" xfId="0" applyFont="1" applyFill="1" applyBorder="1" applyAlignment="1">
      <alignment horizontal="center"/>
    </xf>
    <xf numFmtId="0" fontId="28" fillId="8" borderId="15" xfId="0" applyFont="1" applyFill="1" applyBorder="1" applyAlignment="1" applyProtection="1">
      <alignment horizontal="left"/>
      <protection hidden="1"/>
    </xf>
    <xf numFmtId="0" fontId="32" fillId="18" borderId="0" xfId="1" applyFont="1" applyFill="1" applyBorder="1" applyAlignment="1" applyProtection="1"/>
    <xf numFmtId="0" fontId="0" fillId="18" borderId="23" xfId="0" applyFill="1" applyBorder="1"/>
    <xf numFmtId="0" fontId="0" fillId="18" borderId="24" xfId="0" applyFill="1" applyBorder="1"/>
    <xf numFmtId="0" fontId="0" fillId="18" borderId="25" xfId="0" applyFill="1" applyBorder="1"/>
    <xf numFmtId="0" fontId="1" fillId="0" borderId="0" xfId="0" applyFont="1"/>
    <xf numFmtId="0" fontId="11" fillId="19" borderId="1" xfId="0" applyFont="1" applyFill="1" applyBorder="1" applyAlignment="1">
      <alignment vertical="center"/>
    </xf>
    <xf numFmtId="0" fontId="11" fillId="19" borderId="3" xfId="0" applyFont="1" applyFill="1" applyBorder="1" applyAlignment="1">
      <alignment vertical="center"/>
    </xf>
    <xf numFmtId="0" fontId="34" fillId="18" borderId="18" xfId="0" applyFont="1" applyFill="1" applyBorder="1" applyAlignment="1">
      <alignment vertical="center"/>
    </xf>
    <xf numFmtId="14" fontId="34" fillId="18" borderId="17" xfId="0" applyNumberFormat="1" applyFont="1" applyFill="1" applyBorder="1" applyAlignment="1">
      <alignment vertical="center"/>
    </xf>
    <xf numFmtId="2" fontId="4" fillId="21" borderId="9" xfId="0" applyNumberFormat="1" applyFont="1" applyFill="1" applyBorder="1" applyAlignment="1" applyProtection="1">
      <alignment horizontal="center" vertical="center"/>
      <protection hidden="1"/>
    </xf>
    <xf numFmtId="4" fontId="0" fillId="6" borderId="7" xfId="0" applyNumberFormat="1" applyFill="1" applyBorder="1" applyAlignment="1" applyProtection="1">
      <alignment horizontal="center" vertical="center"/>
      <protection locked="0"/>
    </xf>
    <xf numFmtId="1" fontId="30" fillId="18" borderId="0" xfId="0" applyNumberFormat="1" applyFont="1" applyFill="1" applyBorder="1"/>
    <xf numFmtId="0" fontId="0" fillId="3" borderId="0" xfId="0" applyFill="1" applyAlignment="1">
      <alignment horizontal="right"/>
    </xf>
    <xf numFmtId="0" fontId="48" fillId="23" borderId="0" xfId="0" applyFont="1" applyFill="1" applyAlignment="1">
      <alignment vertical="center"/>
    </xf>
    <xf numFmtId="0" fontId="0" fillId="23" borderId="0" xfId="0" applyFill="1"/>
    <xf numFmtId="0" fontId="0" fillId="3" borderId="0" xfId="0" applyFill="1"/>
    <xf numFmtId="0" fontId="50" fillId="3" borderId="0" xfId="0" applyFont="1" applyFill="1"/>
    <xf numFmtId="0" fontId="0" fillId="13" borderId="0" xfId="0" applyFill="1" applyAlignment="1">
      <alignment vertical="center"/>
    </xf>
    <xf numFmtId="0" fontId="0" fillId="13" borderId="0" xfId="0" applyFill="1"/>
    <xf numFmtId="0" fontId="51" fillId="3" borderId="0" xfId="0" applyFont="1" applyFill="1"/>
    <xf numFmtId="0" fontId="52" fillId="3" borderId="0" xfId="0" applyFont="1" applyFill="1"/>
    <xf numFmtId="0" fontId="51" fillId="24" borderId="35" xfId="0" applyFont="1" applyFill="1" applyBorder="1"/>
    <xf numFmtId="0" fontId="51" fillId="24" borderId="32" xfId="0" applyFont="1" applyFill="1" applyBorder="1"/>
    <xf numFmtId="0" fontId="51" fillId="25" borderId="27" xfId="0" applyFont="1" applyFill="1" applyBorder="1"/>
    <xf numFmtId="1" fontId="53" fillId="25" borderId="40" xfId="0" applyNumberFormat="1" applyFont="1" applyFill="1" applyBorder="1" applyAlignment="1" applyProtection="1">
      <alignment horizontal="center" vertical="center"/>
      <protection hidden="1"/>
    </xf>
    <xf numFmtId="0" fontId="51" fillId="25" borderId="31" xfId="0" applyFont="1" applyFill="1" applyBorder="1"/>
    <xf numFmtId="1" fontId="53" fillId="25" borderId="29" xfId="0" applyNumberFormat="1" applyFont="1" applyFill="1" applyBorder="1" applyAlignment="1" applyProtection="1">
      <alignment horizontal="center" vertical="center"/>
      <protection hidden="1"/>
    </xf>
    <xf numFmtId="0" fontId="51" fillId="25" borderId="28" xfId="0" applyFont="1" applyFill="1" applyBorder="1"/>
    <xf numFmtId="1" fontId="53" fillId="25" borderId="41" xfId="0" applyNumberFormat="1" applyFont="1" applyFill="1" applyBorder="1" applyAlignment="1" applyProtection="1">
      <alignment horizontal="center" vertical="center"/>
      <protection hidden="1"/>
    </xf>
    <xf numFmtId="0" fontId="51" fillId="25" borderId="30" xfId="0" applyFont="1" applyFill="1" applyBorder="1"/>
    <xf numFmtId="0" fontId="51" fillId="25" borderId="44" xfId="0" applyFont="1" applyFill="1" applyBorder="1"/>
    <xf numFmtId="0" fontId="55" fillId="3" borderId="0" xfId="0" applyFont="1" applyFill="1"/>
    <xf numFmtId="0" fontId="56" fillId="3" borderId="0" xfId="0" applyFont="1" applyFill="1"/>
    <xf numFmtId="0" fontId="51" fillId="24" borderId="16" xfId="0" applyFont="1" applyFill="1" applyBorder="1"/>
    <xf numFmtId="0" fontId="51" fillId="24" borderId="36" xfId="0" applyFont="1" applyFill="1" applyBorder="1" applyAlignment="1">
      <alignment horizontal="center"/>
    </xf>
    <xf numFmtId="0" fontId="51" fillId="24" borderId="23" xfId="0" applyFont="1" applyFill="1" applyBorder="1"/>
    <xf numFmtId="0" fontId="51" fillId="24" borderId="38" xfId="0" applyFont="1" applyFill="1" applyBorder="1" applyAlignment="1">
      <alignment horizontal="center"/>
    </xf>
    <xf numFmtId="0" fontId="51" fillId="24" borderId="33" xfId="0" applyFont="1" applyFill="1" applyBorder="1" applyAlignment="1">
      <alignment horizontal="center" vertical="center"/>
    </xf>
    <xf numFmtId="0" fontId="57" fillId="24" borderId="38" xfId="0" applyFont="1" applyFill="1" applyBorder="1"/>
    <xf numFmtId="0" fontId="51" fillId="16" borderId="47" xfId="0" applyFont="1" applyFill="1" applyBorder="1"/>
    <xf numFmtId="164" fontId="0" fillId="25" borderId="47" xfId="0" applyNumberFormat="1" applyFill="1" applyBorder="1" applyAlignment="1">
      <alignment horizontal="center"/>
    </xf>
    <xf numFmtId="0" fontId="51" fillId="13" borderId="47" xfId="0" applyFont="1" applyFill="1" applyBorder="1" applyProtection="1">
      <protection hidden="1"/>
    </xf>
    <xf numFmtId="1" fontId="54" fillId="25" borderId="45" xfId="0" applyNumberFormat="1" applyFont="1" applyFill="1" applyBorder="1" applyAlignment="1" applyProtection="1">
      <alignment horizontal="right"/>
      <protection hidden="1"/>
    </xf>
    <xf numFmtId="0" fontId="51" fillId="13" borderId="45" xfId="0" applyFont="1" applyFill="1" applyBorder="1"/>
    <xf numFmtId="1" fontId="53" fillId="25" borderId="40" xfId="0" applyNumberFormat="1" applyFont="1" applyFill="1" applyBorder="1" applyAlignment="1" applyProtection="1">
      <alignment horizontal="center"/>
      <protection hidden="1"/>
    </xf>
    <xf numFmtId="0" fontId="51" fillId="16" borderId="7" xfId="0" applyFont="1" applyFill="1" applyBorder="1"/>
    <xf numFmtId="164" fontId="0" fillId="25" borderId="7" xfId="0" applyNumberFormat="1" applyFill="1" applyBorder="1" applyAlignment="1">
      <alignment horizontal="center"/>
    </xf>
    <xf numFmtId="0" fontId="51" fillId="13" borderId="7" xfId="0" applyFont="1" applyFill="1" applyBorder="1" applyProtection="1">
      <protection hidden="1"/>
    </xf>
    <xf numFmtId="1" fontId="54" fillId="25" borderId="8" xfId="0" applyNumberFormat="1" applyFont="1" applyFill="1" applyBorder="1" applyAlignment="1" applyProtection="1">
      <alignment horizontal="right"/>
      <protection hidden="1"/>
    </xf>
    <xf numFmtId="0" fontId="51" fillId="13" borderId="8" xfId="0" applyFont="1" applyFill="1" applyBorder="1"/>
    <xf numFmtId="1" fontId="53" fillId="25" borderId="29" xfId="0" applyNumberFormat="1" applyFont="1" applyFill="1" applyBorder="1" applyAlignment="1" applyProtection="1">
      <alignment horizontal="center"/>
      <protection hidden="1"/>
    </xf>
    <xf numFmtId="0" fontId="51" fillId="26" borderId="28" xfId="0" applyFont="1" applyFill="1" applyBorder="1"/>
    <xf numFmtId="164" fontId="0" fillId="26" borderId="7" xfId="0" applyNumberFormat="1" applyFill="1" applyBorder="1" applyAlignment="1">
      <alignment horizontal="center"/>
    </xf>
    <xf numFmtId="1" fontId="54" fillId="26" borderId="8" xfId="0" applyNumberFormat="1" applyFont="1" applyFill="1" applyBorder="1" applyAlignment="1" applyProtection="1">
      <alignment horizontal="right"/>
      <protection hidden="1"/>
    </xf>
    <xf numFmtId="1" fontId="53" fillId="26" borderId="29" xfId="0" applyNumberFormat="1" applyFont="1" applyFill="1" applyBorder="1" applyAlignment="1" applyProtection="1">
      <alignment horizontal="center"/>
      <protection hidden="1"/>
    </xf>
    <xf numFmtId="0" fontId="51" fillId="26" borderId="44" xfId="0" applyFont="1" applyFill="1" applyBorder="1"/>
    <xf numFmtId="0" fontId="51" fillId="27" borderId="33" xfId="0" applyFont="1" applyFill="1" applyBorder="1"/>
    <xf numFmtId="164" fontId="0" fillId="26" borderId="33" xfId="0" applyNumberFormat="1" applyFill="1" applyBorder="1" applyAlignment="1">
      <alignment horizontal="center"/>
    </xf>
    <xf numFmtId="0" fontId="51" fillId="13" borderId="33" xfId="0" applyFont="1" applyFill="1" applyBorder="1" applyProtection="1">
      <protection hidden="1"/>
    </xf>
    <xf numFmtId="1" fontId="54" fillId="26" borderId="48" xfId="0" applyNumberFormat="1" applyFont="1" applyFill="1" applyBorder="1" applyAlignment="1" applyProtection="1">
      <alignment horizontal="right"/>
      <protection hidden="1"/>
    </xf>
    <xf numFmtId="0" fontId="51" fillId="13" borderId="48" xfId="0" applyFont="1" applyFill="1" applyBorder="1"/>
    <xf numFmtId="1" fontId="53" fillId="26" borderId="34" xfId="0" applyNumberFormat="1" applyFont="1" applyFill="1" applyBorder="1" applyAlignment="1" applyProtection="1">
      <alignment horizontal="center"/>
      <protection hidden="1"/>
    </xf>
    <xf numFmtId="0" fontId="58" fillId="3" borderId="0" xfId="0" applyFont="1" applyFill="1"/>
    <xf numFmtId="0" fontId="59" fillId="3" borderId="0" xfId="0" applyFont="1" applyFill="1"/>
    <xf numFmtId="0" fontId="61" fillId="3" borderId="0" xfId="1" applyFont="1" applyFill="1" applyAlignment="1" applyProtection="1"/>
    <xf numFmtId="1" fontId="54" fillId="25" borderId="47" xfId="0" applyNumberFormat="1" applyFont="1" applyFill="1" applyBorder="1" applyAlignment="1" applyProtection="1">
      <alignment horizontal="right"/>
      <protection hidden="1"/>
    </xf>
    <xf numFmtId="1" fontId="54" fillId="25" borderId="7" xfId="0" applyNumberFormat="1" applyFont="1" applyFill="1" applyBorder="1" applyAlignment="1" applyProtection="1">
      <alignment horizontal="right"/>
      <protection hidden="1"/>
    </xf>
    <xf numFmtId="1" fontId="54" fillId="26" borderId="7" xfId="0" applyNumberFormat="1" applyFont="1" applyFill="1" applyBorder="1" applyAlignment="1" applyProtection="1">
      <alignment horizontal="right"/>
      <protection hidden="1"/>
    </xf>
    <xf numFmtId="0" fontId="62" fillId="25" borderId="31" xfId="0" applyFont="1" applyFill="1" applyBorder="1"/>
    <xf numFmtId="0" fontId="51" fillId="24" borderId="19" xfId="0" applyFont="1" applyFill="1" applyBorder="1"/>
    <xf numFmtId="0" fontId="51" fillId="24" borderId="13" xfId="0" applyFont="1" applyFill="1" applyBorder="1" applyAlignment="1">
      <alignment horizontal="center"/>
    </xf>
    <xf numFmtId="0" fontId="51" fillId="28" borderId="47" xfId="0" applyFont="1" applyFill="1" applyBorder="1" applyProtection="1">
      <protection hidden="1"/>
    </xf>
    <xf numFmtId="0" fontId="51" fillId="28" borderId="7" xfId="0" applyFont="1" applyFill="1" applyBorder="1" applyProtection="1">
      <protection hidden="1"/>
    </xf>
    <xf numFmtId="0" fontId="51" fillId="28" borderId="7" xfId="0" applyFont="1" applyFill="1" applyBorder="1" applyAlignment="1">
      <alignment horizontal="center" vertical="center"/>
    </xf>
    <xf numFmtId="0" fontId="0" fillId="25" borderId="7" xfId="0" applyFill="1" applyBorder="1" applyAlignment="1">
      <alignment horizontal="center" vertical="center"/>
    </xf>
    <xf numFmtId="0" fontId="54" fillId="25" borderId="7" xfId="0" applyFont="1" applyFill="1" applyBorder="1" applyAlignment="1" applyProtection="1">
      <alignment horizontal="center" vertical="center"/>
      <protection hidden="1"/>
    </xf>
    <xf numFmtId="1" fontId="53" fillId="25" borderId="7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/>
    <xf numFmtId="0" fontId="3" fillId="0" borderId="0" xfId="0" applyFont="1" applyFill="1" applyBorder="1"/>
    <xf numFmtId="166" fontId="3" fillId="0" borderId="0" xfId="0" applyNumberFormat="1" applyFont="1"/>
    <xf numFmtId="165" fontId="3" fillId="0" borderId="0" xfId="0" applyNumberFormat="1" applyFont="1"/>
    <xf numFmtId="0" fontId="3" fillId="15" borderId="0" xfId="0" applyFont="1" applyFill="1" applyBorder="1"/>
    <xf numFmtId="0" fontId="0" fillId="15" borderId="1" xfId="0" applyFill="1" applyBorder="1" applyAlignment="1">
      <alignment horizontal="right"/>
    </xf>
    <xf numFmtId="0" fontId="0" fillId="13" borderId="2" xfId="0" applyFill="1" applyBorder="1"/>
    <xf numFmtId="0" fontId="0" fillId="3" borderId="2" xfId="0" applyFill="1" applyBorder="1"/>
    <xf numFmtId="0" fontId="0" fillId="15" borderId="4" xfId="0" applyFill="1" applyBorder="1" applyAlignment="1">
      <alignment horizontal="right"/>
    </xf>
    <xf numFmtId="0" fontId="0" fillId="3" borderId="0" xfId="0" applyFill="1" applyBorder="1"/>
    <xf numFmtId="0" fontId="0" fillId="15" borderId="4" xfId="0" applyFill="1" applyBorder="1"/>
    <xf numFmtId="0" fontId="0" fillId="15" borderId="0" xfId="0" applyFill="1" applyBorder="1"/>
    <xf numFmtId="0" fontId="0" fillId="15" borderId="6" xfId="0" applyFill="1" applyBorder="1"/>
    <xf numFmtId="0" fontId="3" fillId="15" borderId="6" xfId="0" applyFont="1" applyFill="1" applyBorder="1"/>
    <xf numFmtId="0" fontId="0" fillId="15" borderId="14" xfId="0" applyFill="1" applyBorder="1"/>
    <xf numFmtId="2" fontId="3" fillId="12" borderId="7" xfId="0" applyNumberFormat="1" applyFont="1" applyFill="1" applyBorder="1" applyAlignment="1" applyProtection="1">
      <alignment horizontal="center"/>
      <protection hidden="1"/>
    </xf>
    <xf numFmtId="0" fontId="3" fillId="15" borderId="0" xfId="0" applyFont="1" applyFill="1" applyBorder="1" applyAlignment="1">
      <alignment horizontal="center"/>
    </xf>
    <xf numFmtId="166" fontId="1" fillId="15" borderId="0" xfId="0" applyNumberFormat="1" applyFont="1" applyFill="1" applyBorder="1" applyAlignment="1">
      <alignment horizontal="center"/>
    </xf>
    <xf numFmtId="0" fontId="3" fillId="13" borderId="2" xfId="0" applyFont="1" applyFill="1" applyBorder="1" applyAlignment="1">
      <alignment vertical="center"/>
    </xf>
    <xf numFmtId="0" fontId="62" fillId="24" borderId="35" xfId="0" applyFont="1" applyFill="1" applyBorder="1"/>
    <xf numFmtId="0" fontId="65" fillId="3" borderId="0" xfId="0" applyFont="1" applyFill="1" applyBorder="1"/>
    <xf numFmtId="0" fontId="3" fillId="3" borderId="0" xfId="0" applyFont="1" applyFill="1" applyBorder="1"/>
    <xf numFmtId="0" fontId="66" fillId="3" borderId="0" xfId="0" applyFont="1" applyFill="1" applyBorder="1"/>
    <xf numFmtId="0" fontId="67" fillId="3" borderId="0" xfId="0" applyFont="1" applyFill="1" applyBorder="1"/>
    <xf numFmtId="2" fontId="3" fillId="15" borderId="0" xfId="0" applyNumberFormat="1" applyFont="1" applyFill="1" applyBorder="1"/>
    <xf numFmtId="0" fontId="3" fillId="15" borderId="12" xfId="0" applyFont="1" applyFill="1" applyBorder="1"/>
    <xf numFmtId="2" fontId="3" fillId="15" borderId="12" xfId="0" applyNumberFormat="1" applyFont="1" applyFill="1" applyBorder="1"/>
    <xf numFmtId="166" fontId="3" fillId="15" borderId="12" xfId="0" applyNumberFormat="1" applyFont="1" applyFill="1" applyBorder="1"/>
    <xf numFmtId="0" fontId="69" fillId="0" borderId="0" xfId="0" applyFont="1"/>
    <xf numFmtId="1" fontId="1" fillId="29" borderId="7" xfId="0" applyNumberFormat="1" applyFont="1" applyFill="1" applyBorder="1" applyProtection="1">
      <protection hidden="1"/>
    </xf>
    <xf numFmtId="0" fontId="65" fillId="25" borderId="27" xfId="0" applyFont="1" applyFill="1" applyBorder="1"/>
    <xf numFmtId="0" fontId="65" fillId="25" borderId="28" xfId="0" applyFont="1" applyFill="1" applyBorder="1"/>
    <xf numFmtId="0" fontId="65" fillId="26" borderId="28" xfId="0" applyFont="1" applyFill="1" applyBorder="1"/>
    <xf numFmtId="0" fontId="46" fillId="7" borderId="7" xfId="0" applyFont="1" applyFill="1" applyBorder="1" applyAlignment="1" applyProtection="1">
      <alignment horizontal="center"/>
    </xf>
    <xf numFmtId="2" fontId="0" fillId="6" borderId="7" xfId="0" applyNumberFormat="1" applyFill="1" applyBorder="1" applyAlignment="1" applyProtection="1">
      <alignment horizontal="center"/>
      <protection locked="0" hidden="1"/>
    </xf>
    <xf numFmtId="164" fontId="3" fillId="12" borderId="7" xfId="0" applyNumberFormat="1" applyFont="1" applyFill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14" fontId="0" fillId="0" borderId="7" xfId="0" applyNumberFormat="1" applyBorder="1" applyAlignment="1" applyProtection="1">
      <alignment horizontal="center" vertical="center"/>
      <protection locked="0"/>
    </xf>
    <xf numFmtId="14" fontId="3" fillId="0" borderId="7" xfId="0" applyNumberFormat="1" applyFont="1" applyBorder="1" applyAlignment="1" applyProtection="1">
      <alignment horizontal="center" vertical="center"/>
      <protection locked="0"/>
    </xf>
    <xf numFmtId="0" fontId="30" fillId="30" borderId="7" xfId="0" applyFont="1" applyFill="1" applyBorder="1" applyAlignment="1" applyProtection="1">
      <alignment horizontal="center"/>
      <protection hidden="1"/>
    </xf>
    <xf numFmtId="0" fontId="41" fillId="30" borderId="7" xfId="0" applyFont="1" applyFill="1" applyBorder="1" applyAlignment="1" applyProtection="1">
      <alignment horizontal="center" vertical="center" wrapText="1"/>
      <protection hidden="1"/>
    </xf>
    <xf numFmtId="0" fontId="3" fillId="30" borderId="7" xfId="0" applyFont="1" applyFill="1" applyBorder="1" applyAlignment="1" applyProtection="1">
      <alignment horizontal="center" vertical="center" wrapText="1"/>
      <protection hidden="1"/>
    </xf>
    <xf numFmtId="0" fontId="42" fillId="30" borderId="7" xfId="0" applyFont="1" applyFill="1" applyBorder="1" applyAlignment="1" applyProtection="1">
      <alignment horizontal="center" vertical="center" wrapText="1"/>
      <protection hidden="1"/>
    </xf>
    <xf numFmtId="0" fontId="43" fillId="30" borderId="7" xfId="0" applyFont="1" applyFill="1" applyBorder="1" applyAlignment="1" applyProtection="1">
      <alignment horizontal="center" vertical="center" wrapText="1"/>
      <protection hidden="1"/>
    </xf>
    <xf numFmtId="0" fontId="43" fillId="30" borderId="7" xfId="0" applyFont="1" applyFill="1" applyBorder="1" applyAlignment="1" applyProtection="1">
      <alignment horizontal="center" vertical="center"/>
      <protection hidden="1"/>
    </xf>
    <xf numFmtId="49" fontId="43" fillId="30" borderId="7" xfId="0" applyNumberFormat="1" applyFont="1" applyFill="1" applyBorder="1" applyAlignment="1" applyProtection="1">
      <alignment horizontal="center" vertical="center"/>
      <protection hidden="1"/>
    </xf>
    <xf numFmtId="0" fontId="43" fillId="30" borderId="11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distributed" wrapText="1"/>
    </xf>
    <xf numFmtId="0" fontId="70" fillId="0" borderId="7" xfId="0" applyFont="1" applyFill="1" applyBorder="1" applyAlignment="1">
      <alignment horizontal="center" vertical="center" wrapText="1"/>
    </xf>
    <xf numFmtId="0" fontId="70" fillId="0" borderId="7" xfId="0" applyFont="1" applyBorder="1" applyAlignment="1" applyProtection="1">
      <alignment horizontal="center" vertical="distributed" wrapText="1"/>
      <protection hidden="1"/>
    </xf>
    <xf numFmtId="10" fontId="3" fillId="31" borderId="7" xfId="0" applyNumberFormat="1" applyFont="1" applyFill="1" applyBorder="1" applyAlignment="1" applyProtection="1">
      <alignment horizontal="center"/>
      <protection hidden="1"/>
    </xf>
    <xf numFmtId="10" fontId="3" fillId="20" borderId="7" xfId="0" applyNumberFormat="1" applyFont="1" applyFill="1" applyBorder="1" applyAlignment="1" applyProtection="1">
      <alignment horizontal="center"/>
      <protection hidden="1"/>
    </xf>
    <xf numFmtId="10" fontId="3" fillId="30" borderId="7" xfId="0" applyNumberFormat="1" applyFont="1" applyFill="1" applyBorder="1" applyAlignment="1" applyProtection="1">
      <alignment horizontal="center"/>
      <protection hidden="1"/>
    </xf>
    <xf numFmtId="14" fontId="1" fillId="31" borderId="7" xfId="0" applyNumberFormat="1" applyFont="1" applyFill="1" applyBorder="1" applyAlignment="1">
      <alignment horizontal="center"/>
    </xf>
    <xf numFmtId="14" fontId="1" fillId="20" borderId="7" xfId="0" applyNumberFormat="1" applyFont="1" applyFill="1" applyBorder="1" applyAlignment="1">
      <alignment horizontal="center"/>
    </xf>
    <xf numFmtId="2" fontId="71" fillId="31" borderId="7" xfId="0" applyNumberFormat="1" applyFont="1" applyFill="1" applyBorder="1" applyAlignment="1" applyProtection="1">
      <alignment horizontal="center"/>
      <protection hidden="1"/>
    </xf>
    <xf numFmtId="2" fontId="71" fillId="20" borderId="7" xfId="0" applyNumberFormat="1" applyFont="1" applyFill="1" applyBorder="1" applyAlignment="1" applyProtection="1">
      <alignment horizontal="center"/>
      <protection hidden="1"/>
    </xf>
    <xf numFmtId="2" fontId="71" fillId="30" borderId="7" xfId="0" applyNumberFormat="1" applyFont="1" applyFill="1" applyBorder="1" applyAlignment="1" applyProtection="1">
      <alignment horizontal="center"/>
      <protection hidden="1"/>
    </xf>
    <xf numFmtId="14" fontId="3" fillId="28" borderId="52" xfId="0" applyNumberFormat="1" applyFont="1" applyFill="1" applyBorder="1" applyAlignment="1" applyProtection="1">
      <alignment horizontal="center" vertical="center"/>
      <protection locked="0"/>
    </xf>
    <xf numFmtId="0" fontId="3" fillId="30" borderId="7" xfId="0" applyFont="1" applyFill="1" applyBorder="1" applyAlignment="1">
      <alignment horizontal="center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30" borderId="7" xfId="0" applyFont="1" applyFill="1" applyBorder="1" applyAlignment="1" applyProtection="1">
      <alignment horizontal="center" vertical="center"/>
      <protection hidden="1"/>
    </xf>
    <xf numFmtId="0" fontId="72" fillId="0" borderId="7" xfId="0" applyFont="1" applyFill="1" applyBorder="1" applyAlignment="1" applyProtection="1">
      <alignment horizontal="center" vertical="center" wrapText="1"/>
      <protection locked="0"/>
    </xf>
    <xf numFmtId="14" fontId="0" fillId="6" borderId="7" xfId="0" applyNumberFormat="1" applyFill="1" applyBorder="1" applyAlignment="1" applyProtection="1">
      <alignment horizontal="center" vertical="center"/>
      <protection locked="0"/>
    </xf>
    <xf numFmtId="14" fontId="0" fillId="6" borderId="7" xfId="0" applyNumberFormat="1" applyFont="1" applyFill="1" applyBorder="1" applyAlignment="1" applyProtection="1">
      <alignment horizontal="center" vertical="center"/>
      <protection locked="0"/>
    </xf>
    <xf numFmtId="49" fontId="0" fillId="9" borderId="7" xfId="0" applyNumberFormat="1" applyFill="1" applyBorder="1" applyAlignment="1" applyProtection="1">
      <alignment horizontal="center" vertical="center"/>
      <protection locked="0"/>
    </xf>
    <xf numFmtId="49" fontId="0" fillId="11" borderId="7" xfId="0" applyNumberFormat="1" applyFill="1" applyBorder="1" applyAlignment="1" applyProtection="1">
      <alignment horizontal="center"/>
      <protection locked="0"/>
    </xf>
    <xf numFmtId="49" fontId="0" fillId="13" borderId="7" xfId="0" applyNumberFormat="1" applyFill="1" applyBorder="1" applyAlignment="1" applyProtection="1">
      <alignment horizontal="center"/>
      <protection locked="0"/>
    </xf>
    <xf numFmtId="49" fontId="0" fillId="14" borderId="7" xfId="0" applyNumberFormat="1" applyFill="1" applyBorder="1" applyAlignment="1" applyProtection="1">
      <alignment horizontal="center"/>
      <protection locked="0"/>
    </xf>
    <xf numFmtId="49" fontId="0" fillId="4" borderId="7" xfId="0" applyNumberFormat="1" applyFill="1" applyBorder="1" applyAlignment="1" applyProtection="1">
      <alignment horizontal="center"/>
      <protection locked="0"/>
    </xf>
    <xf numFmtId="49" fontId="0" fillId="12" borderId="7" xfId="0" applyNumberFormat="1" applyFill="1" applyBorder="1" applyAlignment="1" applyProtection="1">
      <alignment horizontal="center"/>
      <protection locked="0"/>
    </xf>
    <xf numFmtId="49" fontId="0" fillId="15" borderId="7" xfId="0" applyNumberFormat="1" applyFill="1" applyBorder="1" applyAlignment="1" applyProtection="1">
      <alignment horizontal="center"/>
      <protection locked="0"/>
    </xf>
    <xf numFmtId="49" fontId="0" fillId="8" borderId="7" xfId="0" applyNumberFormat="1" applyFill="1" applyBorder="1" applyAlignment="1" applyProtection="1">
      <alignment horizontal="center" vertical="center"/>
      <protection locked="0"/>
    </xf>
    <xf numFmtId="0" fontId="72" fillId="0" borderId="11" xfId="0" applyFont="1" applyFill="1" applyBorder="1" applyAlignment="1" applyProtection="1">
      <alignment horizontal="center" vertical="top" wrapText="1"/>
      <protection locked="0"/>
    </xf>
    <xf numFmtId="14" fontId="72" fillId="0" borderId="7" xfId="0" applyNumberFormat="1" applyFont="1" applyFill="1" applyBorder="1" applyAlignment="1" applyProtection="1">
      <alignment horizontal="center" vertical="top" wrapText="1"/>
      <protection locked="0"/>
    </xf>
    <xf numFmtId="0" fontId="76" fillId="19" borderId="10" xfId="0" applyFont="1" applyFill="1" applyBorder="1"/>
    <xf numFmtId="0" fontId="0" fillId="6" borderId="7" xfId="0" applyNumberFormat="1" applyFill="1" applyBorder="1" applyAlignment="1" applyProtection="1">
      <alignment horizontal="center"/>
      <protection locked="0"/>
    </xf>
    <xf numFmtId="164" fontId="0" fillId="6" borderId="7" xfId="0" applyNumberFormat="1" applyFill="1" applyBorder="1" applyAlignment="1" applyProtection="1">
      <alignment horizontal="center"/>
      <protection locked="0"/>
    </xf>
    <xf numFmtId="0" fontId="1" fillId="19" borderId="0" xfId="0" applyFont="1" applyFill="1" applyBorder="1" applyAlignment="1">
      <alignment horizontal="center" vertical="center"/>
    </xf>
    <xf numFmtId="14" fontId="72" fillId="0" borderId="11" xfId="0" applyNumberFormat="1" applyFont="1" applyFill="1" applyBorder="1" applyAlignment="1" applyProtection="1">
      <alignment horizontal="center" vertical="center" wrapText="1"/>
      <protection locked="0"/>
    </xf>
    <xf numFmtId="10" fontId="73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19" borderId="0" xfId="0" applyFont="1" applyFill="1" applyBorder="1" applyAlignment="1">
      <alignment horizontal="center" vertical="center"/>
    </xf>
    <xf numFmtId="0" fontId="39" fillId="19" borderId="1" xfId="0" applyFont="1" applyFill="1" applyBorder="1" applyAlignment="1" applyProtection="1">
      <alignment horizontal="center" vertical="center"/>
      <protection hidden="1"/>
    </xf>
    <xf numFmtId="0" fontId="11" fillId="19" borderId="2" xfId="0" applyFont="1" applyFill="1" applyBorder="1" applyAlignment="1">
      <alignment vertical="center"/>
    </xf>
    <xf numFmtId="10" fontId="30" fillId="19" borderId="4" xfId="0" applyNumberFormat="1" applyFont="1" applyFill="1" applyBorder="1" applyAlignment="1" applyProtection="1">
      <alignment horizontal="center" vertical="center"/>
      <protection hidden="1"/>
    </xf>
    <xf numFmtId="0" fontId="12" fillId="19" borderId="4" xfId="0" applyFont="1" applyFill="1" applyBorder="1" applyAlignment="1">
      <alignment horizontal="center" vertical="center"/>
    </xf>
    <xf numFmtId="167" fontId="0" fillId="20" borderId="7" xfId="0" applyNumberFormat="1" applyFill="1" applyBorder="1" applyAlignment="1" applyProtection="1">
      <alignment horizontal="center" vertical="center"/>
      <protection locked="0"/>
    </xf>
    <xf numFmtId="0" fontId="12" fillId="20" borderId="7" xfId="0" applyFont="1" applyFill="1" applyBorder="1" applyAlignment="1" applyProtection="1">
      <alignment horizontal="center" vertical="center"/>
      <protection locked="0"/>
    </xf>
    <xf numFmtId="0" fontId="17" fillId="19" borderId="6" xfId="0" applyFont="1" applyFill="1" applyBorder="1" applyAlignment="1" applyProtection="1">
      <alignment horizontal="center"/>
      <protection hidden="1"/>
    </xf>
    <xf numFmtId="0" fontId="79" fillId="19" borderId="10" xfId="0" applyFont="1" applyFill="1" applyBorder="1" applyAlignment="1"/>
    <xf numFmtId="0" fontId="13" fillId="18" borderId="1" xfId="0" applyFont="1" applyFill="1" applyBorder="1"/>
    <xf numFmtId="0" fontId="0" fillId="18" borderId="2" xfId="0" applyFill="1" applyBorder="1"/>
    <xf numFmtId="0" fontId="1" fillId="18" borderId="3" xfId="0" applyFont="1" applyFill="1" applyBorder="1" applyAlignment="1">
      <alignment horizontal="center"/>
    </xf>
    <xf numFmtId="0" fontId="1" fillId="19" borderId="4" xfId="0" applyFont="1" applyFill="1" applyBorder="1" applyAlignment="1">
      <alignment horizontal="center"/>
    </xf>
    <xf numFmtId="0" fontId="15" fillId="18" borderId="4" xfId="0" applyFont="1" applyFill="1" applyBorder="1" applyAlignment="1">
      <alignment vertical="center"/>
    </xf>
    <xf numFmtId="0" fontId="1" fillId="18" borderId="0" xfId="0" applyFont="1" applyFill="1" applyBorder="1" applyAlignment="1">
      <alignment horizontal="center" vertical="center"/>
    </xf>
    <xf numFmtId="168" fontId="82" fillId="20" borderId="7" xfId="0" applyNumberFormat="1" applyFont="1" applyFill="1" applyBorder="1" applyAlignment="1" applyProtection="1">
      <alignment horizontal="center" vertical="center"/>
      <protection locked="0" hidden="1"/>
    </xf>
    <xf numFmtId="0" fontId="20" fillId="20" borderId="7" xfId="0" applyFont="1" applyFill="1" applyBorder="1" applyAlignment="1" applyProtection="1">
      <alignment horizontal="center" vertical="center"/>
      <protection locked="0"/>
    </xf>
    <xf numFmtId="0" fontId="0" fillId="19" borderId="4" xfId="0" applyFill="1" applyBorder="1" applyAlignment="1">
      <alignment vertical="center"/>
    </xf>
    <xf numFmtId="169" fontId="16" fillId="19" borderId="6" xfId="0" applyNumberFormat="1" applyFont="1" applyFill="1" applyBorder="1" applyAlignment="1" applyProtection="1">
      <alignment horizontal="center" vertical="center"/>
      <protection locked="0"/>
    </xf>
    <xf numFmtId="168" fontId="84" fillId="18" borderId="7" xfId="0" applyNumberFormat="1" applyFont="1" applyFill="1" applyBorder="1" applyAlignment="1" applyProtection="1">
      <alignment horizontal="center" vertical="center"/>
      <protection hidden="1"/>
    </xf>
    <xf numFmtId="169" fontId="85" fillId="19" borderId="6" xfId="0" applyNumberFormat="1" applyFont="1" applyFill="1" applyBorder="1" applyAlignment="1" applyProtection="1">
      <alignment horizontal="center" vertical="center"/>
      <protection hidden="1"/>
    </xf>
    <xf numFmtId="0" fontId="15" fillId="18" borderId="14" xfId="0" applyFont="1" applyFill="1" applyBorder="1" applyAlignment="1">
      <alignment vertical="center"/>
    </xf>
    <xf numFmtId="0" fontId="1" fillId="18" borderId="10" xfId="0" applyFont="1" applyFill="1" applyBorder="1" applyAlignment="1">
      <alignment horizontal="center" vertical="center"/>
    </xf>
    <xf numFmtId="0" fontId="20" fillId="19" borderId="4" xfId="0" applyFont="1" applyFill="1" applyBorder="1" applyAlignment="1" applyProtection="1">
      <alignment horizontal="center" vertical="center"/>
      <protection locked="0"/>
    </xf>
    <xf numFmtId="0" fontId="20" fillId="19" borderId="4" xfId="0" applyFont="1" applyFill="1" applyBorder="1" applyAlignment="1">
      <alignment horizontal="center" vertical="center"/>
    </xf>
    <xf numFmtId="0" fontId="20" fillId="19" borderId="4" xfId="0" applyFont="1" applyFill="1" applyBorder="1" applyAlignment="1">
      <alignment horizontal="center"/>
    </xf>
    <xf numFmtId="0" fontId="3" fillId="19" borderId="0" xfId="0" applyFont="1" applyFill="1" applyBorder="1" applyProtection="1">
      <protection hidden="1"/>
    </xf>
    <xf numFmtId="164" fontId="26" fillId="19" borderId="4" xfId="0" applyNumberFormat="1" applyFont="1" applyFill="1" applyBorder="1" applyAlignment="1" applyProtection="1">
      <alignment horizontal="center" vertical="center"/>
      <protection hidden="1"/>
    </xf>
    <xf numFmtId="164" fontId="78" fillId="19" borderId="6" xfId="0" applyNumberFormat="1" applyFont="1" applyFill="1" applyBorder="1" applyAlignment="1" applyProtection="1">
      <alignment horizontal="center" vertical="center"/>
      <protection hidden="1"/>
    </xf>
    <xf numFmtId="0" fontId="76" fillId="19" borderId="0" xfId="0" applyFont="1" applyFill="1" applyBorder="1"/>
    <xf numFmtId="164" fontId="26" fillId="19" borderId="14" xfId="0" applyNumberFormat="1" applyFont="1" applyFill="1" applyBorder="1" applyAlignment="1">
      <alignment horizontal="center"/>
    </xf>
    <xf numFmtId="167" fontId="0" fillId="0" borderId="0" xfId="0" applyNumberFormat="1"/>
    <xf numFmtId="0" fontId="1" fillId="19" borderId="0" xfId="0" applyFont="1" applyFill="1" applyBorder="1" applyAlignment="1">
      <alignment horizontal="center" vertical="center"/>
    </xf>
    <xf numFmtId="0" fontId="74" fillId="28" borderId="7" xfId="0" applyFont="1" applyFill="1" applyBorder="1" applyAlignment="1" applyProtection="1">
      <alignment horizontal="center" vertical="top" wrapText="1"/>
      <protection locked="0"/>
    </xf>
    <xf numFmtId="1" fontId="12" fillId="20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>
      <alignment horizontal="right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47" fillId="5" borderId="12" xfId="1" applyFont="1" applyFill="1" applyBorder="1" applyAlignment="1" applyProtection="1">
      <alignment horizontal="left" vertical="center"/>
    </xf>
    <xf numFmtId="0" fontId="46" fillId="5" borderId="12" xfId="0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2" fontId="0" fillId="17" borderId="8" xfId="0" applyNumberFormat="1" applyFill="1" applyBorder="1" applyAlignment="1" applyProtection="1">
      <alignment horizontal="center"/>
      <protection hidden="1"/>
    </xf>
    <xf numFmtId="2" fontId="0" fillId="17" borderId="12" xfId="0" applyNumberFormat="1" applyFill="1" applyBorder="1" applyAlignment="1" applyProtection="1">
      <alignment horizontal="center"/>
      <protection hidden="1"/>
    </xf>
    <xf numFmtId="2" fontId="0" fillId="17" borderId="9" xfId="0" applyNumberFormat="1" applyFill="1" applyBorder="1" applyAlignment="1" applyProtection="1">
      <alignment horizontal="center"/>
      <protection hidden="1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3" fillId="10" borderId="7" xfId="0" applyFont="1" applyFill="1" applyBorder="1" applyAlignment="1" applyProtection="1">
      <alignment horizontal="center"/>
    </xf>
    <xf numFmtId="0" fontId="1" fillId="8" borderId="8" xfId="0" applyFont="1" applyFill="1" applyBorder="1" applyAlignment="1" applyProtection="1">
      <alignment horizontal="center" vertical="center"/>
      <protection hidden="1"/>
    </xf>
    <xf numFmtId="0" fontId="1" fillId="8" borderId="9" xfId="0" applyFont="1" applyFill="1" applyBorder="1" applyAlignment="1" applyProtection="1">
      <alignment horizontal="center" vertical="center"/>
      <protection hidden="1"/>
    </xf>
    <xf numFmtId="0" fontId="3" fillId="10" borderId="8" xfId="0" applyFont="1" applyFill="1" applyBorder="1" applyAlignment="1" applyProtection="1">
      <alignment horizontal="center"/>
    </xf>
    <xf numFmtId="0" fontId="3" fillId="10" borderId="12" xfId="0" applyFont="1" applyFill="1" applyBorder="1" applyAlignment="1" applyProtection="1">
      <alignment horizontal="center"/>
    </xf>
    <xf numFmtId="0" fontId="3" fillId="10" borderId="9" xfId="0" applyFont="1" applyFill="1" applyBorder="1" applyAlignment="1" applyProtection="1">
      <alignment horizontal="center"/>
    </xf>
    <xf numFmtId="0" fontId="3" fillId="12" borderId="1" xfId="0" applyFont="1" applyFill="1" applyBorder="1" applyAlignment="1" applyProtection="1">
      <alignment horizontal="center" vertical="center" wrapText="1"/>
      <protection locked="0"/>
    </xf>
    <xf numFmtId="0" fontId="0" fillId="12" borderId="3" xfId="0" applyFill="1" applyBorder="1" applyAlignment="1" applyProtection="1">
      <alignment horizontal="center" vertical="center" wrapText="1"/>
      <protection locked="0"/>
    </xf>
    <xf numFmtId="0" fontId="0" fillId="12" borderId="4" xfId="0" applyFill="1" applyBorder="1" applyAlignment="1" applyProtection="1">
      <alignment horizontal="center" vertical="center" wrapText="1"/>
      <protection locked="0"/>
    </xf>
    <xf numFmtId="0" fontId="0" fillId="12" borderId="6" xfId="0" applyFill="1" applyBorder="1" applyAlignment="1" applyProtection="1">
      <alignment horizontal="center" vertical="center" wrapText="1"/>
      <protection locked="0"/>
    </xf>
    <xf numFmtId="0" fontId="0" fillId="12" borderId="14" xfId="0" applyFill="1" applyBorder="1" applyAlignment="1" applyProtection="1">
      <alignment horizontal="center" vertical="center" wrapText="1"/>
      <protection locked="0"/>
    </xf>
    <xf numFmtId="0" fontId="0" fillId="12" borderId="15" xfId="0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 shrinkToFit="1"/>
      <protection locked="0"/>
    </xf>
    <xf numFmtId="0" fontId="0" fillId="6" borderId="2" xfId="0" applyFill="1" applyBorder="1" applyAlignment="1" applyProtection="1">
      <alignment horizontal="center" vertical="center" wrapText="1" shrinkToFit="1"/>
      <protection locked="0"/>
    </xf>
    <xf numFmtId="0" fontId="0" fillId="6" borderId="3" xfId="0" applyFill="1" applyBorder="1" applyAlignment="1" applyProtection="1">
      <alignment horizontal="center" vertical="center" wrapText="1" shrinkToFit="1"/>
      <protection locked="0"/>
    </xf>
    <xf numFmtId="0" fontId="0" fillId="6" borderId="4" xfId="0" applyFill="1" applyBorder="1" applyAlignment="1" applyProtection="1">
      <alignment horizontal="center" vertical="center" wrapText="1" shrinkToFit="1"/>
      <protection locked="0"/>
    </xf>
    <xf numFmtId="0" fontId="0" fillId="6" borderId="0" xfId="0" applyFill="1" applyBorder="1" applyAlignment="1" applyProtection="1">
      <alignment horizontal="center" vertical="center" wrapText="1" shrinkToFit="1"/>
      <protection locked="0"/>
    </xf>
    <xf numFmtId="0" fontId="0" fillId="6" borderId="6" xfId="0" applyFill="1" applyBorder="1" applyAlignment="1" applyProtection="1">
      <alignment horizontal="center" vertical="center" wrapText="1" shrinkToFit="1"/>
      <protection locked="0"/>
    </xf>
    <xf numFmtId="0" fontId="0" fillId="6" borderId="14" xfId="0" applyFill="1" applyBorder="1" applyAlignment="1" applyProtection="1">
      <alignment horizontal="center" vertical="center" wrapText="1" shrinkToFit="1"/>
      <protection locked="0"/>
    </xf>
    <xf numFmtId="0" fontId="0" fillId="6" borderId="10" xfId="0" applyFill="1" applyBorder="1" applyAlignment="1" applyProtection="1">
      <alignment horizontal="center" vertical="center" wrapText="1" shrinkToFit="1"/>
      <protection locked="0"/>
    </xf>
    <xf numFmtId="0" fontId="0" fillId="6" borderId="15" xfId="0" applyFill="1" applyBorder="1" applyAlignment="1" applyProtection="1">
      <alignment horizontal="center" vertical="center" wrapText="1" shrinkToFit="1"/>
      <protection locked="0"/>
    </xf>
    <xf numFmtId="0" fontId="1" fillId="5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9" fillId="0" borderId="8" xfId="0" applyFont="1" applyFill="1" applyBorder="1" applyAlignment="1" applyProtection="1">
      <alignment horizontal="right" vertical="center" indent="1"/>
      <protection hidden="1"/>
    </xf>
    <xf numFmtId="0" fontId="9" fillId="0" borderId="9" xfId="0" applyFont="1" applyFill="1" applyBorder="1" applyAlignment="1" applyProtection="1">
      <alignment horizontal="right" vertical="center" indent="1"/>
      <protection hidden="1"/>
    </xf>
    <xf numFmtId="0" fontId="8" fillId="5" borderId="0" xfId="0" applyFont="1" applyFill="1" applyBorder="1" applyAlignment="1">
      <alignment horizontal="center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40" fillId="30" borderId="1" xfId="0" applyFont="1" applyFill="1" applyBorder="1" applyAlignment="1" applyProtection="1">
      <alignment horizontal="center" vertical="center"/>
      <protection hidden="1"/>
    </xf>
    <xf numFmtId="0" fontId="40" fillId="30" borderId="2" xfId="0" applyFont="1" applyFill="1" applyBorder="1" applyAlignment="1" applyProtection="1">
      <alignment horizontal="center" vertical="center"/>
      <protection hidden="1"/>
    </xf>
    <xf numFmtId="0" fontId="40" fillId="30" borderId="3" xfId="0" applyFont="1" applyFill="1" applyBorder="1" applyAlignment="1" applyProtection="1">
      <alignment horizontal="center" vertical="center"/>
      <protection hidden="1"/>
    </xf>
    <xf numFmtId="0" fontId="40" fillId="30" borderId="14" xfId="0" applyFont="1" applyFill="1" applyBorder="1" applyAlignment="1" applyProtection="1">
      <alignment horizontal="center" vertical="center"/>
      <protection hidden="1"/>
    </xf>
    <xf numFmtId="0" fontId="40" fillId="30" borderId="10" xfId="0" applyFont="1" applyFill="1" applyBorder="1" applyAlignment="1" applyProtection="1">
      <alignment horizontal="center" vertical="center"/>
      <protection hidden="1"/>
    </xf>
    <xf numFmtId="0" fontId="40" fillId="30" borderId="15" xfId="0" applyFont="1" applyFill="1" applyBorder="1" applyAlignment="1" applyProtection="1">
      <alignment horizontal="center" vertical="center"/>
      <protection hidden="1"/>
    </xf>
    <xf numFmtId="0" fontId="30" fillId="30" borderId="1" xfId="0" applyFont="1" applyFill="1" applyBorder="1" applyAlignment="1" applyProtection="1">
      <alignment horizontal="center" vertical="center"/>
      <protection hidden="1"/>
    </xf>
    <xf numFmtId="0" fontId="30" fillId="30" borderId="2" xfId="0" applyFont="1" applyFill="1" applyBorder="1" applyAlignment="1" applyProtection="1">
      <alignment horizontal="center" vertical="center"/>
      <protection hidden="1"/>
    </xf>
    <xf numFmtId="0" fontId="30" fillId="30" borderId="3" xfId="0" applyFont="1" applyFill="1" applyBorder="1" applyAlignment="1" applyProtection="1">
      <alignment horizontal="center" vertical="center"/>
      <protection hidden="1"/>
    </xf>
    <xf numFmtId="0" fontId="30" fillId="30" borderId="14" xfId="0" applyFont="1" applyFill="1" applyBorder="1" applyAlignment="1" applyProtection="1">
      <alignment horizontal="center" vertical="center"/>
      <protection hidden="1"/>
    </xf>
    <xf numFmtId="0" fontId="30" fillId="30" borderId="10" xfId="0" applyFont="1" applyFill="1" applyBorder="1" applyAlignment="1" applyProtection="1">
      <alignment horizontal="center" vertical="center"/>
      <protection hidden="1"/>
    </xf>
    <xf numFmtId="0" fontId="30" fillId="30" borderId="15" xfId="0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0" fontId="3" fillId="30" borderId="7" xfId="0" applyFont="1" applyFill="1" applyBorder="1" applyAlignment="1" applyProtection="1">
      <alignment horizontal="center" vertical="center" wrapText="1"/>
      <protection hidden="1"/>
    </xf>
    <xf numFmtId="0" fontId="3" fillId="30" borderId="8" xfId="0" applyFont="1" applyFill="1" applyBorder="1" applyAlignment="1" applyProtection="1">
      <alignment horizontal="center" vertical="distributed" wrapText="1"/>
      <protection hidden="1"/>
    </xf>
    <xf numFmtId="0" fontId="3" fillId="30" borderId="12" xfId="0" applyFont="1" applyFill="1" applyBorder="1" applyAlignment="1" applyProtection="1">
      <alignment horizontal="center" vertical="distributed" wrapText="1"/>
      <protection hidden="1"/>
    </xf>
    <xf numFmtId="0" fontId="3" fillId="30" borderId="9" xfId="0" applyFont="1" applyFill="1" applyBorder="1" applyAlignment="1" applyProtection="1">
      <alignment horizontal="center" vertical="distributed" wrapText="1"/>
      <protection hidden="1"/>
    </xf>
    <xf numFmtId="0" fontId="43" fillId="30" borderId="5" xfId="0" applyFont="1" applyFill="1" applyBorder="1" applyAlignment="1" applyProtection="1">
      <alignment horizontal="center" vertical="center" wrapText="1"/>
      <protection hidden="1"/>
    </xf>
    <xf numFmtId="0" fontId="43" fillId="30" borderId="11" xfId="0" applyFont="1" applyFill="1" applyBorder="1" applyAlignment="1" applyProtection="1">
      <alignment horizontal="center" vertical="center" wrapText="1"/>
      <protection hidden="1"/>
    </xf>
    <xf numFmtId="0" fontId="3" fillId="30" borderId="1" xfId="0" applyFont="1" applyFill="1" applyBorder="1" applyAlignment="1" applyProtection="1">
      <alignment horizontal="center" vertical="distributed"/>
      <protection hidden="1"/>
    </xf>
    <xf numFmtId="0" fontId="3" fillId="30" borderId="2" xfId="0" applyFont="1" applyFill="1" applyBorder="1" applyAlignment="1" applyProtection="1">
      <alignment horizontal="center" vertical="distributed"/>
      <protection hidden="1"/>
    </xf>
    <xf numFmtId="0" fontId="3" fillId="30" borderId="3" xfId="0" applyFont="1" applyFill="1" applyBorder="1" applyAlignment="1" applyProtection="1">
      <alignment horizontal="center" vertical="distributed"/>
      <protection hidden="1"/>
    </xf>
    <xf numFmtId="0" fontId="3" fillId="30" borderId="14" xfId="0" applyFont="1" applyFill="1" applyBorder="1" applyAlignment="1" applyProtection="1">
      <alignment horizontal="center" vertical="distributed"/>
      <protection hidden="1"/>
    </xf>
    <xf numFmtId="0" fontId="3" fillId="30" borderId="10" xfId="0" applyFont="1" applyFill="1" applyBorder="1" applyAlignment="1" applyProtection="1">
      <alignment horizontal="center" vertical="distributed"/>
      <protection hidden="1"/>
    </xf>
    <xf numFmtId="0" fontId="3" fillId="30" borderId="15" xfId="0" applyFont="1" applyFill="1" applyBorder="1" applyAlignment="1" applyProtection="1">
      <alignment horizontal="center" vertical="distributed"/>
      <protection hidden="1"/>
    </xf>
    <xf numFmtId="0" fontId="3" fillId="30" borderId="8" xfId="0" applyFont="1" applyFill="1" applyBorder="1" applyAlignment="1" applyProtection="1">
      <alignment horizontal="center" vertical="center" wrapText="1"/>
      <protection hidden="1"/>
    </xf>
    <xf numFmtId="0" fontId="3" fillId="30" borderId="12" xfId="0" applyFont="1" applyFill="1" applyBorder="1" applyAlignment="1" applyProtection="1">
      <alignment horizontal="center" vertical="center" wrapText="1"/>
      <protection hidden="1"/>
    </xf>
    <xf numFmtId="0" fontId="3" fillId="30" borderId="9" xfId="0" applyFont="1" applyFill="1" applyBorder="1" applyAlignment="1" applyProtection="1">
      <alignment horizontal="center" vertical="center" wrapText="1"/>
      <protection hidden="1"/>
    </xf>
    <xf numFmtId="0" fontId="44" fillId="18" borderId="19" xfId="0" applyFont="1" applyFill="1" applyBorder="1" applyAlignment="1">
      <alignment horizontal="center"/>
    </xf>
    <xf numFmtId="0" fontId="44" fillId="18" borderId="0" xfId="0" applyFont="1" applyFill="1" applyBorder="1" applyAlignment="1">
      <alignment horizontal="center"/>
    </xf>
    <xf numFmtId="0" fontId="44" fillId="18" borderId="20" xfId="0" applyFont="1" applyFill="1" applyBorder="1" applyAlignment="1">
      <alignment horizontal="center"/>
    </xf>
    <xf numFmtId="0" fontId="1" fillId="19" borderId="0" xfId="0" applyFont="1" applyFill="1" applyBorder="1" applyAlignment="1">
      <alignment horizontal="center" vertical="center"/>
    </xf>
    <xf numFmtId="0" fontId="33" fillId="18" borderId="16" xfId="0" applyFont="1" applyFill="1" applyBorder="1" applyAlignment="1">
      <alignment horizontal="right" vertical="center"/>
    </xf>
    <xf numFmtId="0" fontId="33" fillId="18" borderId="17" xfId="0" applyFont="1" applyFill="1" applyBorder="1" applyAlignment="1">
      <alignment horizontal="right" vertical="center"/>
    </xf>
    <xf numFmtId="0" fontId="33" fillId="18" borderId="26" xfId="0" applyFont="1" applyFill="1" applyBorder="1" applyAlignment="1">
      <alignment horizontal="center" vertical="center"/>
    </xf>
    <xf numFmtId="0" fontId="36" fillId="19" borderId="8" xfId="0" applyFont="1" applyFill="1" applyBorder="1" applyAlignment="1" applyProtection="1">
      <alignment horizontal="center" vertical="center" wrapText="1"/>
      <protection hidden="1"/>
    </xf>
    <xf numFmtId="0" fontId="36" fillId="19" borderId="9" xfId="0" applyFont="1" applyFill="1" applyBorder="1" applyAlignment="1" applyProtection="1">
      <alignment horizontal="center" vertical="center" wrapText="1"/>
      <protection hidden="1"/>
    </xf>
    <xf numFmtId="0" fontId="37" fillId="19" borderId="8" xfId="0" applyFont="1" applyFill="1" applyBorder="1" applyAlignment="1" applyProtection="1">
      <alignment horizontal="center" vertical="center" wrapText="1"/>
      <protection hidden="1"/>
    </xf>
    <xf numFmtId="0" fontId="37" fillId="19" borderId="9" xfId="0" applyFont="1" applyFill="1" applyBorder="1" applyAlignment="1" applyProtection="1">
      <alignment horizontal="center" vertical="center" wrapText="1"/>
      <protection hidden="1"/>
    </xf>
    <xf numFmtId="0" fontId="38" fillId="19" borderId="8" xfId="0" applyFont="1" applyFill="1" applyBorder="1" applyAlignment="1" applyProtection="1">
      <alignment horizontal="center" vertical="center" wrapText="1"/>
      <protection hidden="1"/>
    </xf>
    <xf numFmtId="0" fontId="38" fillId="19" borderId="9" xfId="0" applyFont="1" applyFill="1" applyBorder="1" applyAlignment="1" applyProtection="1">
      <alignment horizontal="center" vertical="center" wrapText="1"/>
      <protection hidden="1"/>
    </xf>
    <xf numFmtId="0" fontId="39" fillId="19" borderId="8" xfId="0" applyFont="1" applyFill="1" applyBorder="1" applyAlignment="1" applyProtection="1">
      <alignment horizontal="center" vertical="center"/>
      <protection hidden="1"/>
    </xf>
    <xf numFmtId="0" fontId="39" fillId="19" borderId="12" xfId="0" applyFont="1" applyFill="1" applyBorder="1" applyAlignment="1" applyProtection="1">
      <alignment horizontal="center" vertical="center"/>
      <protection hidden="1"/>
    </xf>
    <xf numFmtId="0" fontId="35" fillId="19" borderId="7" xfId="0" applyFont="1" applyFill="1" applyBorder="1" applyAlignment="1" applyProtection="1">
      <alignment horizontal="center" vertical="center"/>
      <protection hidden="1"/>
    </xf>
    <xf numFmtId="0" fontId="30" fillId="19" borderId="7" xfId="0" applyFont="1" applyFill="1" applyBorder="1" applyAlignment="1" applyProtection="1">
      <alignment horizontal="center" vertical="center"/>
      <protection hidden="1"/>
    </xf>
    <xf numFmtId="10" fontId="30" fillId="19" borderId="7" xfId="0" applyNumberFormat="1" applyFont="1" applyFill="1" applyBorder="1" applyAlignment="1" applyProtection="1">
      <alignment horizontal="center" vertical="center"/>
      <protection hidden="1"/>
    </xf>
    <xf numFmtId="0" fontId="12" fillId="19" borderId="1" xfId="0" applyFont="1" applyFill="1" applyBorder="1" applyAlignment="1">
      <alignment horizontal="center" vertical="center"/>
    </xf>
    <xf numFmtId="0" fontId="12" fillId="19" borderId="2" xfId="0" applyFont="1" applyFill="1" applyBorder="1" applyAlignment="1">
      <alignment horizontal="center" vertical="center"/>
    </xf>
    <xf numFmtId="0" fontId="12" fillId="19" borderId="3" xfId="0" applyFont="1" applyFill="1" applyBorder="1" applyAlignment="1">
      <alignment horizontal="center" vertical="center"/>
    </xf>
    <xf numFmtId="164" fontId="75" fillId="8" borderId="8" xfId="0" applyNumberFormat="1" applyFont="1" applyFill="1" applyBorder="1" applyAlignment="1" applyProtection="1">
      <alignment horizontal="center"/>
      <protection hidden="1"/>
    </xf>
    <xf numFmtId="164" fontId="75" fillId="8" borderId="9" xfId="0" applyNumberFormat="1" applyFont="1" applyFill="1" applyBorder="1" applyAlignment="1" applyProtection="1">
      <alignment horizontal="center"/>
      <protection hidden="1"/>
    </xf>
    <xf numFmtId="0" fontId="83" fillId="19" borderId="0" xfId="0" applyFont="1" applyFill="1" applyBorder="1" applyAlignment="1">
      <alignment horizontal="center" vertical="center"/>
    </xf>
    <xf numFmtId="164" fontId="78" fillId="19" borderId="0" xfId="0" applyNumberFormat="1" applyFont="1" applyFill="1" applyBorder="1" applyAlignment="1" applyProtection="1">
      <alignment horizontal="center" vertical="center"/>
      <protection hidden="1"/>
    </xf>
    <xf numFmtId="0" fontId="81" fillId="19" borderId="0" xfId="0" applyFont="1" applyFill="1" applyBorder="1" applyAlignment="1">
      <alignment horizontal="center"/>
    </xf>
    <xf numFmtId="0" fontId="0" fillId="19" borderId="0" xfId="0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15" fillId="19" borderId="0" xfId="0" applyFont="1" applyFill="1" applyBorder="1" applyAlignment="1">
      <alignment horizontal="center" vertical="center"/>
    </xf>
    <xf numFmtId="0" fontId="0" fillId="19" borderId="0" xfId="0" applyFill="1" applyBorder="1" applyAlignment="1">
      <alignment horizontal="center"/>
    </xf>
    <xf numFmtId="0" fontId="17" fillId="19" borderId="0" xfId="0" applyFont="1" applyFill="1" applyBorder="1" applyAlignment="1" applyProtection="1">
      <alignment horizontal="center"/>
      <protection hidden="1"/>
    </xf>
    <xf numFmtId="0" fontId="80" fillId="19" borderId="12" xfId="0" applyFont="1" applyFill="1" applyBorder="1" applyAlignment="1">
      <alignment horizontal="center" vertical="center"/>
    </xf>
    <xf numFmtId="0" fontId="77" fillId="19" borderId="0" xfId="0" applyFont="1" applyFill="1" applyBorder="1" applyAlignment="1">
      <alignment horizontal="center" vertical="center"/>
    </xf>
    <xf numFmtId="0" fontId="33" fillId="18" borderId="17" xfId="0" applyFont="1" applyFill="1" applyBorder="1" applyAlignment="1">
      <alignment horizontal="center" vertical="center"/>
    </xf>
    <xf numFmtId="0" fontId="39" fillId="19" borderId="7" xfId="0" applyFont="1" applyFill="1" applyBorder="1" applyAlignment="1" applyProtection="1">
      <alignment horizontal="center" vertical="center"/>
      <protection hidden="1"/>
    </xf>
    <xf numFmtId="0" fontId="1" fillId="22" borderId="7" xfId="0" applyFont="1" applyFill="1" applyBorder="1" applyAlignment="1">
      <alignment horizontal="center"/>
    </xf>
    <xf numFmtId="166" fontId="46" fillId="15" borderId="12" xfId="0" applyNumberFormat="1" applyFont="1" applyFill="1" applyBorder="1" applyAlignment="1">
      <alignment horizontal="right"/>
    </xf>
    <xf numFmtId="166" fontId="47" fillId="15" borderId="10" xfId="1" applyNumberFormat="1" applyFont="1" applyFill="1" applyBorder="1" applyAlignment="1" applyProtection="1">
      <alignment horizontal="left"/>
    </xf>
    <xf numFmtId="166" fontId="47" fillId="15" borderId="15" xfId="1" applyNumberFormat="1" applyFont="1" applyFill="1" applyBorder="1" applyAlignment="1" applyProtection="1">
      <alignment horizontal="left"/>
    </xf>
    <xf numFmtId="0" fontId="68" fillId="23" borderId="8" xfId="0" applyFont="1" applyFill="1" applyBorder="1" applyAlignment="1" applyProtection="1">
      <alignment horizontal="center" vertical="center"/>
      <protection hidden="1"/>
    </xf>
    <xf numFmtId="0" fontId="68" fillId="23" borderId="12" xfId="0" applyFont="1" applyFill="1" applyBorder="1" applyAlignment="1" applyProtection="1">
      <alignment horizontal="center" vertical="center"/>
      <protection hidden="1"/>
    </xf>
    <xf numFmtId="0" fontId="68" fillId="23" borderId="12" xfId="0" applyFont="1" applyFill="1" applyBorder="1" applyAlignment="1" applyProtection="1">
      <alignment horizontal="left" vertical="center"/>
      <protection hidden="1"/>
    </xf>
    <xf numFmtId="0" fontId="68" fillId="23" borderId="9" xfId="0" applyFont="1" applyFill="1" applyBorder="1" applyAlignment="1" applyProtection="1">
      <alignment horizontal="left" vertical="center"/>
      <protection hidden="1"/>
    </xf>
    <xf numFmtId="0" fontId="35" fillId="22" borderId="7" xfId="0" applyFont="1" applyFill="1" applyBorder="1" applyAlignment="1" applyProtection="1">
      <alignment horizontal="center" vertical="center"/>
      <protection hidden="1"/>
    </xf>
    <xf numFmtId="0" fontId="30" fillId="22" borderId="7" xfId="0" applyFont="1" applyFill="1" applyBorder="1" applyAlignment="1" applyProtection="1">
      <alignment horizontal="center" vertical="center"/>
      <protection hidden="1"/>
    </xf>
    <xf numFmtId="10" fontId="30" fillId="22" borderId="7" xfId="0" applyNumberFormat="1" applyFont="1" applyFill="1" applyBorder="1" applyAlignment="1" applyProtection="1">
      <alignment horizontal="center" vertical="center"/>
      <protection hidden="1"/>
    </xf>
    <xf numFmtId="0" fontId="36" fillId="22" borderId="8" xfId="0" applyFont="1" applyFill="1" applyBorder="1" applyAlignment="1" applyProtection="1">
      <alignment horizontal="center" vertical="center" wrapText="1"/>
      <protection hidden="1"/>
    </xf>
    <xf numFmtId="0" fontId="36" fillId="22" borderId="9" xfId="0" applyFont="1" applyFill="1" applyBorder="1" applyAlignment="1" applyProtection="1">
      <alignment horizontal="center" vertical="center" wrapText="1"/>
      <protection hidden="1"/>
    </xf>
    <xf numFmtId="0" fontId="37" fillId="22" borderId="8" xfId="0" applyFont="1" applyFill="1" applyBorder="1" applyAlignment="1" applyProtection="1">
      <alignment horizontal="center" vertical="center" wrapText="1" shrinkToFit="1"/>
      <protection hidden="1"/>
    </xf>
    <xf numFmtId="0" fontId="37" fillId="22" borderId="9" xfId="0" applyFont="1" applyFill="1" applyBorder="1" applyAlignment="1" applyProtection="1">
      <alignment horizontal="center" vertical="center" wrapText="1" shrinkToFit="1"/>
      <protection hidden="1"/>
    </xf>
    <xf numFmtId="0" fontId="37" fillId="22" borderId="8" xfId="0" applyFont="1" applyFill="1" applyBorder="1" applyAlignment="1" applyProtection="1">
      <alignment horizontal="center" vertical="center" wrapText="1"/>
      <protection hidden="1"/>
    </xf>
    <xf numFmtId="0" fontId="37" fillId="22" borderId="9" xfId="0" applyFont="1" applyFill="1" applyBorder="1" applyAlignment="1" applyProtection="1">
      <alignment horizontal="center" vertical="center" wrapText="1"/>
      <protection hidden="1"/>
    </xf>
    <xf numFmtId="0" fontId="38" fillId="22" borderId="8" xfId="0" applyFont="1" applyFill="1" applyBorder="1" applyAlignment="1" applyProtection="1">
      <alignment horizontal="center" vertical="center" wrapText="1"/>
      <protection hidden="1"/>
    </xf>
    <xf numFmtId="0" fontId="38" fillId="22" borderId="9" xfId="0" applyFont="1" applyFill="1" applyBorder="1" applyAlignment="1" applyProtection="1">
      <alignment horizontal="center" vertical="center" wrapText="1"/>
      <protection hidden="1"/>
    </xf>
    <xf numFmtId="0" fontId="39" fillId="22" borderId="7" xfId="0" applyFont="1" applyFill="1" applyBorder="1" applyAlignment="1" applyProtection="1">
      <alignment horizontal="center" vertical="center"/>
      <protection hidden="1"/>
    </xf>
    <xf numFmtId="0" fontId="51" fillId="24" borderId="36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62" fillId="3" borderId="49" xfId="0" applyFont="1" applyFill="1" applyBorder="1" applyAlignment="1">
      <alignment horizontal="left"/>
    </xf>
    <xf numFmtId="0" fontId="62" fillId="3" borderId="50" xfId="0" applyFont="1" applyFill="1" applyBorder="1" applyAlignment="1">
      <alignment horizontal="left"/>
    </xf>
    <xf numFmtId="0" fontId="62" fillId="3" borderId="51" xfId="0" applyFont="1" applyFill="1" applyBorder="1" applyAlignment="1">
      <alignment horizontal="left"/>
    </xf>
    <xf numFmtId="0" fontId="51" fillId="24" borderId="13" xfId="0" applyFont="1" applyFill="1" applyBorder="1" applyAlignment="1">
      <alignment horizontal="center" vertical="center" wrapText="1"/>
    </xf>
    <xf numFmtId="0" fontId="51" fillId="24" borderId="14" xfId="0" applyFont="1" applyFill="1" applyBorder="1" applyAlignment="1">
      <alignment horizontal="center" vertical="center"/>
    </xf>
    <xf numFmtId="0" fontId="51" fillId="24" borderId="26" xfId="0" applyFont="1" applyFill="1" applyBorder="1" applyAlignment="1">
      <alignment horizontal="center" vertical="center"/>
    </xf>
    <xf numFmtId="0" fontId="51" fillId="24" borderId="46" xfId="0" applyFont="1" applyFill="1" applyBorder="1" applyAlignment="1">
      <alignment horizontal="center" vertical="center"/>
    </xf>
    <xf numFmtId="0" fontId="64" fillId="24" borderId="37" xfId="0" applyFont="1" applyFill="1" applyBorder="1" applyAlignment="1">
      <alignment horizontal="center" vertical="center" wrapText="1"/>
    </xf>
    <xf numFmtId="0" fontId="64" fillId="24" borderId="42" xfId="0" applyFont="1" applyFill="1" applyBorder="1" applyAlignment="1">
      <alignment horizontal="center" vertical="center" wrapText="1"/>
    </xf>
    <xf numFmtId="0" fontId="51" fillId="24" borderId="13" xfId="0" applyFont="1" applyFill="1" applyBorder="1" applyAlignment="1">
      <alignment vertical="center"/>
    </xf>
    <xf numFmtId="0" fontId="62" fillId="24" borderId="36" xfId="0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horizontal="center"/>
    </xf>
    <xf numFmtId="0" fontId="1" fillId="21" borderId="9" xfId="0" applyFont="1" applyFill="1" applyBorder="1" applyAlignment="1">
      <alignment horizontal="center"/>
    </xf>
    <xf numFmtId="0" fontId="1" fillId="15" borderId="7" xfId="0" applyFont="1" applyFill="1" applyBorder="1" applyAlignment="1">
      <alignment horizontal="center"/>
    </xf>
    <xf numFmtId="0" fontId="63" fillId="3" borderId="50" xfId="0" applyFont="1" applyFill="1" applyBorder="1" applyAlignment="1">
      <alignment horizontal="left"/>
    </xf>
    <xf numFmtId="0" fontId="63" fillId="3" borderId="51" xfId="0" applyFont="1" applyFill="1" applyBorder="1" applyAlignment="1">
      <alignment horizontal="left"/>
    </xf>
    <xf numFmtId="0" fontId="51" fillId="24" borderId="45" xfId="0" applyFont="1" applyFill="1" applyBorder="1" applyAlignment="1">
      <alignment horizontal="center" vertical="center"/>
    </xf>
    <xf numFmtId="0" fontId="53" fillId="24" borderId="37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" fontId="53" fillId="25" borderId="41" xfId="0" applyNumberFormat="1" applyFont="1" applyFill="1" applyBorder="1" applyAlignment="1" applyProtection="1">
      <alignment horizontal="center" vertical="center"/>
      <protection hidden="1"/>
    </xf>
    <xf numFmtId="1" fontId="53" fillId="25" borderId="42" xfId="0" applyNumberFormat="1" applyFont="1" applyFill="1" applyBorder="1" applyAlignment="1" applyProtection="1">
      <alignment horizontal="center" vertical="center"/>
      <protection hidden="1"/>
    </xf>
    <xf numFmtId="1" fontId="53" fillId="25" borderId="43" xfId="0" applyNumberFormat="1" applyFont="1" applyFill="1" applyBorder="1" applyAlignment="1" applyProtection="1">
      <alignment horizontal="center" vertical="center"/>
      <protection hidden="1"/>
    </xf>
    <xf numFmtId="1" fontId="53" fillId="25" borderId="39" xfId="0" applyNumberFormat="1" applyFont="1" applyFill="1" applyBorder="1" applyAlignment="1" applyProtection="1">
      <alignment horizontal="center" vertical="center"/>
      <protection hidden="1"/>
    </xf>
    <xf numFmtId="0" fontId="51" fillId="13" borderId="5" xfId="0" applyFont="1" applyFill="1" applyBorder="1" applyAlignment="1">
      <alignment horizontal="center" vertical="center"/>
    </xf>
    <xf numFmtId="0" fontId="51" fillId="13" borderId="11" xfId="0" applyFont="1" applyFill="1" applyBorder="1" applyAlignment="1">
      <alignment horizontal="center" vertical="center"/>
    </xf>
    <xf numFmtId="0" fontId="0" fillId="25" borderId="5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54" fillId="25" borderId="5" xfId="0" applyFont="1" applyFill="1" applyBorder="1" applyAlignment="1" applyProtection="1">
      <alignment horizontal="center" vertical="center"/>
      <protection hidden="1"/>
    </xf>
    <xf numFmtId="0" fontId="54" fillId="25" borderId="11" xfId="0" applyFont="1" applyFill="1" applyBorder="1" applyAlignment="1" applyProtection="1">
      <alignment horizontal="center" vertical="center"/>
      <protection hidden="1"/>
    </xf>
    <xf numFmtId="0" fontId="51" fillId="13" borderId="38" xfId="0" applyFont="1" applyFill="1" applyBorder="1" applyAlignment="1">
      <alignment horizontal="center" vertical="center"/>
    </xf>
    <xf numFmtId="0" fontId="0" fillId="25" borderId="38" xfId="0" applyFill="1" applyBorder="1" applyAlignment="1">
      <alignment horizontal="center" vertical="center"/>
    </xf>
    <xf numFmtId="0" fontId="54" fillId="25" borderId="38" xfId="0" applyFont="1" applyFill="1" applyBorder="1" applyAlignment="1" applyProtection="1">
      <alignment horizontal="center" vertical="center"/>
      <protection hidden="1"/>
    </xf>
    <xf numFmtId="0" fontId="51" fillId="13" borderId="13" xfId="0" applyFont="1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54" fillId="25" borderId="13" xfId="0" applyFont="1" applyFill="1" applyBorder="1" applyAlignment="1" applyProtection="1">
      <alignment horizontal="center" vertical="center"/>
      <protection hidden="1"/>
    </xf>
    <xf numFmtId="0" fontId="51" fillId="24" borderId="38" xfId="0" applyFont="1" applyFill="1" applyBorder="1" applyAlignment="1">
      <alignment vertical="center"/>
    </xf>
    <xf numFmtId="0" fontId="51" fillId="24" borderId="38" xfId="0" applyFont="1" applyFill="1" applyBorder="1" applyAlignment="1">
      <alignment horizontal="center" vertical="center" wrapText="1"/>
    </xf>
    <xf numFmtId="0" fontId="53" fillId="24" borderId="39" xfId="0" applyFont="1" applyFill="1" applyBorder="1" applyAlignment="1">
      <alignment horizontal="center" vertical="center" wrapText="1"/>
    </xf>
    <xf numFmtId="0" fontId="51" fillId="13" borderId="36" xfId="0" applyFont="1" applyFill="1" applyBorder="1" applyAlignment="1">
      <alignment horizontal="center" vertical="center"/>
    </xf>
    <xf numFmtId="0" fontId="0" fillId="25" borderId="36" xfId="0" applyFill="1" applyBorder="1" applyAlignment="1">
      <alignment horizontal="center" vertical="center"/>
    </xf>
    <xf numFmtId="0" fontId="54" fillId="25" borderId="36" xfId="0" applyFont="1" applyFill="1" applyBorder="1" applyAlignment="1" applyProtection="1">
      <alignment horizontal="center" vertical="center"/>
      <protection hidden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colors>
    <mruColors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48373</xdr:colOff>
      <xdr:row>8</xdr:row>
      <xdr:rowOff>3625</xdr:rowOff>
    </xdr:from>
    <xdr:to>
      <xdr:col>1</xdr:col>
      <xdr:colOff>241771</xdr:colOff>
      <xdr:row>8</xdr:row>
      <xdr:rowOff>158510</xdr:rowOff>
    </xdr:to>
    <xdr:sp macro="" textlink="">
      <xdr:nvSpPr>
        <xdr:cNvPr id="2" name="Šesťuho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2198" y="1508575"/>
          <a:ext cx="193398" cy="154885"/>
        </a:xfrm>
        <a:prstGeom prst="hexagon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293205</xdr:colOff>
      <xdr:row>8</xdr:row>
      <xdr:rowOff>4557</xdr:rowOff>
    </xdr:from>
    <xdr:to>
      <xdr:col>1</xdr:col>
      <xdr:colOff>486603</xdr:colOff>
      <xdr:row>8</xdr:row>
      <xdr:rowOff>159442</xdr:rowOff>
    </xdr:to>
    <xdr:sp macro="" textlink="">
      <xdr:nvSpPr>
        <xdr:cNvPr id="3" name="Šesťuholní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4913" y="1523265"/>
          <a:ext cx="193398" cy="154885"/>
        </a:xfrm>
        <a:prstGeom prst="hexagon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523804</xdr:colOff>
      <xdr:row>8</xdr:row>
      <xdr:rowOff>4143</xdr:rowOff>
    </xdr:from>
    <xdr:to>
      <xdr:col>1</xdr:col>
      <xdr:colOff>717202</xdr:colOff>
      <xdr:row>8</xdr:row>
      <xdr:rowOff>159028</xdr:rowOff>
    </xdr:to>
    <xdr:sp macro="" textlink="">
      <xdr:nvSpPr>
        <xdr:cNvPr id="4" name="Šesťuholní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5512" y="1522851"/>
          <a:ext cx="193398" cy="154885"/>
        </a:xfrm>
        <a:prstGeom prst="hexagon">
          <a:avLst/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759930</xdr:colOff>
      <xdr:row>8</xdr:row>
      <xdr:rowOff>4142</xdr:rowOff>
    </xdr:from>
    <xdr:to>
      <xdr:col>2</xdr:col>
      <xdr:colOff>79375</xdr:colOff>
      <xdr:row>8</xdr:row>
      <xdr:rowOff>159027</xdr:rowOff>
    </xdr:to>
    <xdr:sp macro="" textlink="">
      <xdr:nvSpPr>
        <xdr:cNvPr id="5" name="Šesťuholní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81638" y="1522850"/>
          <a:ext cx="197862" cy="154885"/>
        </a:xfrm>
        <a:prstGeom prst="hexagon">
          <a:avLst/>
        </a:prstGeom>
        <a:solidFill>
          <a:srgbClr val="00B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</xdr:col>
      <xdr:colOff>122629</xdr:colOff>
      <xdr:row>8</xdr:row>
      <xdr:rowOff>4143</xdr:rowOff>
    </xdr:from>
    <xdr:to>
      <xdr:col>2</xdr:col>
      <xdr:colOff>316027</xdr:colOff>
      <xdr:row>8</xdr:row>
      <xdr:rowOff>159028</xdr:rowOff>
    </xdr:to>
    <xdr:sp macro="" textlink="">
      <xdr:nvSpPr>
        <xdr:cNvPr id="6" name="Šesťuholní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22754" y="1522851"/>
          <a:ext cx="193398" cy="154885"/>
        </a:xfrm>
        <a:prstGeom prst="hexagon">
          <a:avLst/>
        </a:prstGeom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11</xdr:col>
      <xdr:colOff>133350</xdr:colOff>
      <xdr:row>2</xdr:row>
      <xdr:rowOff>0</xdr:rowOff>
    </xdr:from>
    <xdr:to>
      <xdr:col>14</xdr:col>
      <xdr:colOff>314937</xdr:colOff>
      <xdr:row>11</xdr:row>
      <xdr:rowOff>112741</xdr:rowOff>
    </xdr:to>
    <xdr:grpSp>
      <xdr:nvGrpSpPr>
        <xdr:cNvPr id="17" name="Skupin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7515225" y="390525"/>
          <a:ext cx="1648437" cy="1865341"/>
          <a:chOff x="7286626" y="38100"/>
          <a:chExt cx="1600812" cy="1865341"/>
        </a:xfrm>
      </xdr:grpSpPr>
      <xdr:sp macro="" textlink="">
        <xdr:nvSpPr>
          <xdr:cNvPr id="18" name="Šesťuholník 10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 rot="16200000">
            <a:off x="7154361" y="170365"/>
            <a:ext cx="1865341" cy="1600812"/>
          </a:xfrm>
          <a:prstGeom prst="hexagon">
            <a:avLst/>
          </a:prstGeom>
          <a:gradFill flip="none" rotWithShape="1">
            <a:gsLst>
              <a:gs pos="0">
                <a:srgbClr val="FFFF00">
                  <a:lumMod val="100000"/>
                </a:srgbClr>
              </a:gs>
              <a:gs pos="100000">
                <a:srgbClr val="FFC000">
                  <a:lumMod val="100000"/>
                  <a:alpha val="43000"/>
                </a:srgbClr>
              </a:gs>
            </a:gsLst>
            <a:path path="shape">
              <a:fillToRect l="50000" t="50000" r="50000" b="50000"/>
            </a:path>
            <a:tileRect/>
          </a:gra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k-SK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sk-SK"/>
          </a:p>
        </xdr:txBody>
      </xdr:sp>
      <xdr:pic>
        <xdr:nvPicPr>
          <xdr:cNvPr id="19" name="Picture 3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89488" y="1330601"/>
            <a:ext cx="409373" cy="41271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0" name="BlokTextu 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>
            <a:spLocks noChangeAspect="1"/>
          </xdr:cNvSpPr>
        </xdr:nvSpPr>
        <xdr:spPr>
          <a:xfrm>
            <a:off x="7363784" y="179019"/>
            <a:ext cx="1464175" cy="754323"/>
          </a:xfrm>
          <a:prstGeom prst="rect">
            <a:avLst/>
          </a:prstGeom>
          <a:noFill/>
        </xdr:spPr>
        <xdr:txBody>
          <a:bodyPr wrap="square" rtlCol="0" anchor="ctr" anchorCtr="1">
            <a:noAutofit/>
          </a:bodyPr>
          <a:lstStyle>
            <a:defPPr>
              <a:defRPr lang="sk-SK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k-SK" sz="4800" b="0" i="0" baseline="0">
                <a:ln>
                  <a:solidFill>
                    <a:schemeClr val="tx1"/>
                  </a:solidFill>
                </a:ln>
                <a:solidFill>
                  <a:srgbClr val="0070C0"/>
                </a:solidFill>
              </a:rPr>
              <a:t>SCA</a:t>
            </a:r>
          </a:p>
        </xdr:txBody>
      </xdr:sp>
      <xdr:sp macro="" textlink="">
        <xdr:nvSpPr>
          <xdr:cNvPr id="21" name="BlokTextu 1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>
            <a:spLocks noChangeAspect="1"/>
          </xdr:cNvSpPr>
        </xdr:nvSpPr>
        <xdr:spPr>
          <a:xfrm>
            <a:off x="7377447" y="822306"/>
            <a:ext cx="1374921" cy="473907"/>
          </a:xfrm>
          <a:prstGeom prst="rect">
            <a:avLst/>
          </a:prstGeom>
          <a:noFill/>
        </xdr:spPr>
        <xdr:txBody>
          <a:bodyPr wrap="square" numCol="1" spcCol="144000" rtlCol="0" anchor="b" anchorCtr="0">
            <a:noAutofit/>
          </a:bodyPr>
          <a:lstStyle>
            <a:defPPr>
              <a:defRPr lang="sk-SK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k-SK" sz="2000" b="0"/>
              <a:t> </a:t>
            </a:r>
            <a:r>
              <a:rPr lang="sk-SK" sz="1400" b="0"/>
              <a:t>Slovak Carnica</a:t>
            </a:r>
          </a:p>
          <a:p>
            <a:pPr algn="ctr"/>
            <a:r>
              <a:rPr lang="sk-SK" sz="1400" b="0"/>
              <a:t> </a:t>
            </a:r>
            <a:r>
              <a:rPr lang="sk-SK" sz="800" b="0"/>
              <a:t> </a:t>
            </a:r>
            <a:r>
              <a:rPr lang="sk-SK" sz="1400" b="0"/>
              <a:t>Association</a:t>
            </a:r>
          </a:p>
        </xdr:txBody>
      </xdr:sp>
      <xdr:sp macro="" textlink="">
        <xdr:nvSpPr>
          <xdr:cNvPr id="22" name="Pravidelný päťuholník 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Aspect="1"/>
          </xdr:cNvSpPr>
        </xdr:nvSpPr>
        <xdr:spPr>
          <a:xfrm>
            <a:off x="8012136" y="1256680"/>
            <a:ext cx="138814" cy="54595"/>
          </a:xfrm>
          <a:custGeom>
            <a:avLst/>
            <a:gdLst>
              <a:gd name="connsiteX0" fmla="*/ 1 w 1152128"/>
              <a:gd name="connsiteY0" fmla="*/ 343366 h 898946"/>
              <a:gd name="connsiteX1" fmla="*/ 576064 w 1152128"/>
              <a:gd name="connsiteY1" fmla="*/ 0 h 898946"/>
              <a:gd name="connsiteX2" fmla="*/ 1152127 w 1152128"/>
              <a:gd name="connsiteY2" fmla="*/ 343366 h 898946"/>
              <a:gd name="connsiteX3" fmla="*/ 932090 w 1152128"/>
              <a:gd name="connsiteY3" fmla="*/ 898944 h 898946"/>
              <a:gd name="connsiteX4" fmla="*/ 220038 w 1152128"/>
              <a:gd name="connsiteY4" fmla="*/ 898944 h 898946"/>
              <a:gd name="connsiteX5" fmla="*/ 1 w 1152128"/>
              <a:gd name="connsiteY5" fmla="*/ 343366 h 898946"/>
              <a:gd name="connsiteX0" fmla="*/ 0 w 1256901"/>
              <a:gd name="connsiteY0" fmla="*/ 29041 h 898944"/>
              <a:gd name="connsiteX1" fmla="*/ 680838 w 1256901"/>
              <a:gd name="connsiteY1" fmla="*/ 0 h 898944"/>
              <a:gd name="connsiteX2" fmla="*/ 1256901 w 1256901"/>
              <a:gd name="connsiteY2" fmla="*/ 343366 h 898944"/>
              <a:gd name="connsiteX3" fmla="*/ 1036864 w 1256901"/>
              <a:gd name="connsiteY3" fmla="*/ 898944 h 898944"/>
              <a:gd name="connsiteX4" fmla="*/ 324812 w 1256901"/>
              <a:gd name="connsiteY4" fmla="*/ 898944 h 898944"/>
              <a:gd name="connsiteX5" fmla="*/ 0 w 1256901"/>
              <a:gd name="connsiteY5" fmla="*/ 29041 h 898944"/>
              <a:gd name="connsiteX0" fmla="*/ 0 w 1256901"/>
              <a:gd name="connsiteY0" fmla="*/ 29041 h 898944"/>
              <a:gd name="connsiteX1" fmla="*/ 680838 w 1256901"/>
              <a:gd name="connsiteY1" fmla="*/ 0 h 898944"/>
              <a:gd name="connsiteX2" fmla="*/ 1256901 w 1256901"/>
              <a:gd name="connsiteY2" fmla="*/ 343366 h 898944"/>
              <a:gd name="connsiteX3" fmla="*/ 1036864 w 1256901"/>
              <a:gd name="connsiteY3" fmla="*/ 898944 h 898944"/>
              <a:gd name="connsiteX4" fmla="*/ 324812 w 1256901"/>
              <a:gd name="connsiteY4" fmla="*/ 898944 h 898944"/>
              <a:gd name="connsiteX5" fmla="*/ 0 w 1256901"/>
              <a:gd name="connsiteY5" fmla="*/ 29041 h 898944"/>
              <a:gd name="connsiteX0" fmla="*/ 0 w 1361676"/>
              <a:gd name="connsiteY0" fmla="*/ 29041 h 898944"/>
              <a:gd name="connsiteX1" fmla="*/ 680838 w 1361676"/>
              <a:gd name="connsiteY1" fmla="*/ 0 h 898944"/>
              <a:gd name="connsiteX2" fmla="*/ 1361676 w 1361676"/>
              <a:gd name="connsiteY2" fmla="*/ 133816 h 898944"/>
              <a:gd name="connsiteX3" fmla="*/ 1036864 w 1361676"/>
              <a:gd name="connsiteY3" fmla="*/ 898944 h 898944"/>
              <a:gd name="connsiteX4" fmla="*/ 324812 w 1361676"/>
              <a:gd name="connsiteY4" fmla="*/ 898944 h 898944"/>
              <a:gd name="connsiteX5" fmla="*/ 0 w 1361676"/>
              <a:gd name="connsiteY5" fmla="*/ 29041 h 898944"/>
              <a:gd name="connsiteX0" fmla="*/ 0 w 1361676"/>
              <a:gd name="connsiteY0" fmla="*/ 29041 h 898944"/>
              <a:gd name="connsiteX1" fmla="*/ 680838 w 1361676"/>
              <a:gd name="connsiteY1" fmla="*/ 0 h 898944"/>
              <a:gd name="connsiteX2" fmla="*/ 1361676 w 1361676"/>
              <a:gd name="connsiteY2" fmla="*/ 133816 h 898944"/>
              <a:gd name="connsiteX3" fmla="*/ 1036864 w 1361676"/>
              <a:gd name="connsiteY3" fmla="*/ 898944 h 898944"/>
              <a:gd name="connsiteX4" fmla="*/ 324812 w 1361676"/>
              <a:gd name="connsiteY4" fmla="*/ 898944 h 898944"/>
              <a:gd name="connsiteX5" fmla="*/ 0 w 1361676"/>
              <a:gd name="connsiteY5" fmla="*/ 29041 h 898944"/>
              <a:gd name="connsiteX0" fmla="*/ 0 w 1323576"/>
              <a:gd name="connsiteY0" fmla="*/ 133816 h 898944"/>
              <a:gd name="connsiteX1" fmla="*/ 642738 w 1323576"/>
              <a:gd name="connsiteY1" fmla="*/ 0 h 898944"/>
              <a:gd name="connsiteX2" fmla="*/ 1323576 w 1323576"/>
              <a:gd name="connsiteY2" fmla="*/ 133816 h 898944"/>
              <a:gd name="connsiteX3" fmla="*/ 998764 w 1323576"/>
              <a:gd name="connsiteY3" fmla="*/ 898944 h 898944"/>
              <a:gd name="connsiteX4" fmla="*/ 286712 w 1323576"/>
              <a:gd name="connsiteY4" fmla="*/ 898944 h 898944"/>
              <a:gd name="connsiteX5" fmla="*/ 0 w 1323576"/>
              <a:gd name="connsiteY5" fmla="*/ 133816 h 898944"/>
              <a:gd name="connsiteX0" fmla="*/ 0 w 1371201"/>
              <a:gd name="connsiteY0" fmla="*/ 48091 h 898944"/>
              <a:gd name="connsiteX1" fmla="*/ 690363 w 1371201"/>
              <a:gd name="connsiteY1" fmla="*/ 0 h 898944"/>
              <a:gd name="connsiteX2" fmla="*/ 1371201 w 1371201"/>
              <a:gd name="connsiteY2" fmla="*/ 133816 h 898944"/>
              <a:gd name="connsiteX3" fmla="*/ 1046389 w 1371201"/>
              <a:gd name="connsiteY3" fmla="*/ 898944 h 898944"/>
              <a:gd name="connsiteX4" fmla="*/ 334337 w 1371201"/>
              <a:gd name="connsiteY4" fmla="*/ 898944 h 898944"/>
              <a:gd name="connsiteX5" fmla="*/ 0 w 1371201"/>
              <a:gd name="connsiteY5" fmla="*/ 48091 h 898944"/>
              <a:gd name="connsiteX0" fmla="*/ 0 w 1371201"/>
              <a:gd name="connsiteY0" fmla="*/ 67141 h 917994"/>
              <a:gd name="connsiteX1" fmla="*/ 728463 w 1371201"/>
              <a:gd name="connsiteY1" fmla="*/ 0 h 917994"/>
              <a:gd name="connsiteX2" fmla="*/ 1371201 w 1371201"/>
              <a:gd name="connsiteY2" fmla="*/ 152866 h 917994"/>
              <a:gd name="connsiteX3" fmla="*/ 1046389 w 1371201"/>
              <a:gd name="connsiteY3" fmla="*/ 917994 h 917994"/>
              <a:gd name="connsiteX4" fmla="*/ 334337 w 1371201"/>
              <a:gd name="connsiteY4" fmla="*/ 917994 h 917994"/>
              <a:gd name="connsiteX5" fmla="*/ 0 w 1371201"/>
              <a:gd name="connsiteY5" fmla="*/ 67141 h 917994"/>
              <a:gd name="connsiteX0" fmla="*/ 0 w 1371201"/>
              <a:gd name="connsiteY0" fmla="*/ 133816 h 917994"/>
              <a:gd name="connsiteX1" fmla="*/ 728463 w 1371201"/>
              <a:gd name="connsiteY1" fmla="*/ 0 h 917994"/>
              <a:gd name="connsiteX2" fmla="*/ 1371201 w 1371201"/>
              <a:gd name="connsiteY2" fmla="*/ 152866 h 917994"/>
              <a:gd name="connsiteX3" fmla="*/ 1046389 w 1371201"/>
              <a:gd name="connsiteY3" fmla="*/ 917994 h 917994"/>
              <a:gd name="connsiteX4" fmla="*/ 334337 w 1371201"/>
              <a:gd name="connsiteY4" fmla="*/ 917994 h 917994"/>
              <a:gd name="connsiteX5" fmla="*/ 0 w 1371201"/>
              <a:gd name="connsiteY5" fmla="*/ 133816 h 917994"/>
              <a:gd name="connsiteX0" fmla="*/ 0 w 1371201"/>
              <a:gd name="connsiteY0" fmla="*/ 133816 h 917994"/>
              <a:gd name="connsiteX1" fmla="*/ 728463 w 1371201"/>
              <a:gd name="connsiteY1" fmla="*/ 0 h 917994"/>
              <a:gd name="connsiteX2" fmla="*/ 1371201 w 1371201"/>
              <a:gd name="connsiteY2" fmla="*/ 152866 h 917994"/>
              <a:gd name="connsiteX3" fmla="*/ 1046389 w 1371201"/>
              <a:gd name="connsiteY3" fmla="*/ 917994 h 917994"/>
              <a:gd name="connsiteX4" fmla="*/ 334337 w 1371201"/>
              <a:gd name="connsiteY4" fmla="*/ 917994 h 917994"/>
              <a:gd name="connsiteX5" fmla="*/ 0 w 1371201"/>
              <a:gd name="connsiteY5" fmla="*/ 133816 h 917994"/>
              <a:gd name="connsiteX0" fmla="*/ 0 w 1371201"/>
              <a:gd name="connsiteY0" fmla="*/ 133816 h 917994"/>
              <a:gd name="connsiteX1" fmla="*/ 728463 w 1371201"/>
              <a:gd name="connsiteY1" fmla="*/ 0 h 917994"/>
              <a:gd name="connsiteX2" fmla="*/ 1371201 w 1371201"/>
              <a:gd name="connsiteY2" fmla="*/ 152866 h 917994"/>
              <a:gd name="connsiteX3" fmla="*/ 1046389 w 1371201"/>
              <a:gd name="connsiteY3" fmla="*/ 917994 h 917994"/>
              <a:gd name="connsiteX4" fmla="*/ 334337 w 1371201"/>
              <a:gd name="connsiteY4" fmla="*/ 917994 h 917994"/>
              <a:gd name="connsiteX5" fmla="*/ 0 w 1371201"/>
              <a:gd name="connsiteY5" fmla="*/ 133816 h 917994"/>
              <a:gd name="connsiteX0" fmla="*/ 0 w 1371201"/>
              <a:gd name="connsiteY0" fmla="*/ 133816 h 917994"/>
              <a:gd name="connsiteX1" fmla="*/ 728463 w 1371201"/>
              <a:gd name="connsiteY1" fmla="*/ 0 h 917994"/>
              <a:gd name="connsiteX2" fmla="*/ 1371201 w 1371201"/>
              <a:gd name="connsiteY2" fmla="*/ 152866 h 917994"/>
              <a:gd name="connsiteX3" fmla="*/ 1046389 w 1371201"/>
              <a:gd name="connsiteY3" fmla="*/ 917994 h 917994"/>
              <a:gd name="connsiteX4" fmla="*/ 334337 w 1371201"/>
              <a:gd name="connsiteY4" fmla="*/ 917994 h 917994"/>
              <a:gd name="connsiteX5" fmla="*/ 0 w 1371201"/>
              <a:gd name="connsiteY5" fmla="*/ 133816 h 917994"/>
              <a:gd name="connsiteX0" fmla="*/ 0 w 1371201"/>
              <a:gd name="connsiteY0" fmla="*/ 133816 h 917994"/>
              <a:gd name="connsiteX1" fmla="*/ 766563 w 1371201"/>
              <a:gd name="connsiteY1" fmla="*/ 0 h 917994"/>
              <a:gd name="connsiteX2" fmla="*/ 1371201 w 1371201"/>
              <a:gd name="connsiteY2" fmla="*/ 152866 h 917994"/>
              <a:gd name="connsiteX3" fmla="*/ 1046389 w 1371201"/>
              <a:gd name="connsiteY3" fmla="*/ 917994 h 917994"/>
              <a:gd name="connsiteX4" fmla="*/ 334337 w 1371201"/>
              <a:gd name="connsiteY4" fmla="*/ 917994 h 917994"/>
              <a:gd name="connsiteX5" fmla="*/ 0 w 1371201"/>
              <a:gd name="connsiteY5" fmla="*/ 133816 h 917994"/>
              <a:gd name="connsiteX0" fmla="*/ 0 w 1371201"/>
              <a:gd name="connsiteY0" fmla="*/ 133816 h 917994"/>
              <a:gd name="connsiteX1" fmla="*/ 766563 w 1371201"/>
              <a:gd name="connsiteY1" fmla="*/ 0 h 917994"/>
              <a:gd name="connsiteX2" fmla="*/ 1371201 w 1371201"/>
              <a:gd name="connsiteY2" fmla="*/ 152866 h 917994"/>
              <a:gd name="connsiteX3" fmla="*/ 1046389 w 1371201"/>
              <a:gd name="connsiteY3" fmla="*/ 917994 h 917994"/>
              <a:gd name="connsiteX4" fmla="*/ 334337 w 1371201"/>
              <a:gd name="connsiteY4" fmla="*/ 917994 h 917994"/>
              <a:gd name="connsiteX5" fmla="*/ 0 w 1371201"/>
              <a:gd name="connsiteY5" fmla="*/ 133816 h 917994"/>
              <a:gd name="connsiteX0" fmla="*/ 0 w 1371201"/>
              <a:gd name="connsiteY0" fmla="*/ 133816 h 917994"/>
              <a:gd name="connsiteX1" fmla="*/ 671313 w 1371201"/>
              <a:gd name="connsiteY1" fmla="*/ 0 h 917994"/>
              <a:gd name="connsiteX2" fmla="*/ 1371201 w 1371201"/>
              <a:gd name="connsiteY2" fmla="*/ 152866 h 917994"/>
              <a:gd name="connsiteX3" fmla="*/ 1046389 w 1371201"/>
              <a:gd name="connsiteY3" fmla="*/ 917994 h 917994"/>
              <a:gd name="connsiteX4" fmla="*/ 334337 w 1371201"/>
              <a:gd name="connsiteY4" fmla="*/ 917994 h 917994"/>
              <a:gd name="connsiteX5" fmla="*/ 0 w 1371201"/>
              <a:gd name="connsiteY5" fmla="*/ 133816 h 917994"/>
              <a:gd name="connsiteX0" fmla="*/ 0 w 1371201"/>
              <a:gd name="connsiteY0" fmla="*/ 133816 h 917994"/>
              <a:gd name="connsiteX1" fmla="*/ 737988 w 1371201"/>
              <a:gd name="connsiteY1" fmla="*/ 0 h 917994"/>
              <a:gd name="connsiteX2" fmla="*/ 1371201 w 1371201"/>
              <a:gd name="connsiteY2" fmla="*/ 152866 h 917994"/>
              <a:gd name="connsiteX3" fmla="*/ 1046389 w 1371201"/>
              <a:gd name="connsiteY3" fmla="*/ 917994 h 917994"/>
              <a:gd name="connsiteX4" fmla="*/ 334337 w 1371201"/>
              <a:gd name="connsiteY4" fmla="*/ 917994 h 917994"/>
              <a:gd name="connsiteX5" fmla="*/ 0 w 1371201"/>
              <a:gd name="connsiteY5" fmla="*/ 133816 h 917994"/>
              <a:gd name="connsiteX0" fmla="*/ 0 w 1371201"/>
              <a:gd name="connsiteY0" fmla="*/ 171916 h 956094"/>
              <a:gd name="connsiteX1" fmla="*/ 728463 w 1371201"/>
              <a:gd name="connsiteY1" fmla="*/ 0 h 956094"/>
              <a:gd name="connsiteX2" fmla="*/ 1371201 w 1371201"/>
              <a:gd name="connsiteY2" fmla="*/ 190966 h 956094"/>
              <a:gd name="connsiteX3" fmla="*/ 1046389 w 1371201"/>
              <a:gd name="connsiteY3" fmla="*/ 956094 h 956094"/>
              <a:gd name="connsiteX4" fmla="*/ 334337 w 1371201"/>
              <a:gd name="connsiteY4" fmla="*/ 956094 h 956094"/>
              <a:gd name="connsiteX5" fmla="*/ 0 w 1371201"/>
              <a:gd name="connsiteY5" fmla="*/ 171916 h 956094"/>
              <a:gd name="connsiteX0" fmla="*/ 0 w 1371201"/>
              <a:gd name="connsiteY0" fmla="*/ 171916 h 956094"/>
              <a:gd name="connsiteX1" fmla="*/ 697370 w 1371201"/>
              <a:gd name="connsiteY1" fmla="*/ 0 h 956094"/>
              <a:gd name="connsiteX2" fmla="*/ 1371201 w 1371201"/>
              <a:gd name="connsiteY2" fmla="*/ 190966 h 956094"/>
              <a:gd name="connsiteX3" fmla="*/ 1046389 w 1371201"/>
              <a:gd name="connsiteY3" fmla="*/ 956094 h 956094"/>
              <a:gd name="connsiteX4" fmla="*/ 334337 w 1371201"/>
              <a:gd name="connsiteY4" fmla="*/ 956094 h 956094"/>
              <a:gd name="connsiteX5" fmla="*/ 0 w 1371201"/>
              <a:gd name="connsiteY5" fmla="*/ 171916 h 956094"/>
              <a:gd name="connsiteX0" fmla="*/ 0 w 1371201"/>
              <a:gd name="connsiteY0" fmla="*/ 171916 h 956094"/>
              <a:gd name="connsiteX1" fmla="*/ 697370 w 1371201"/>
              <a:gd name="connsiteY1" fmla="*/ 0 h 956094"/>
              <a:gd name="connsiteX2" fmla="*/ 1371201 w 1371201"/>
              <a:gd name="connsiteY2" fmla="*/ 162536 h 956094"/>
              <a:gd name="connsiteX3" fmla="*/ 1046389 w 1371201"/>
              <a:gd name="connsiteY3" fmla="*/ 956094 h 956094"/>
              <a:gd name="connsiteX4" fmla="*/ 334337 w 1371201"/>
              <a:gd name="connsiteY4" fmla="*/ 956094 h 956094"/>
              <a:gd name="connsiteX5" fmla="*/ 0 w 1371201"/>
              <a:gd name="connsiteY5" fmla="*/ 171916 h 956094"/>
              <a:gd name="connsiteX0" fmla="*/ 0 w 1371201"/>
              <a:gd name="connsiteY0" fmla="*/ 177685 h 961863"/>
              <a:gd name="connsiteX1" fmla="*/ 697370 w 1371201"/>
              <a:gd name="connsiteY1" fmla="*/ 5769 h 961863"/>
              <a:gd name="connsiteX2" fmla="*/ 1371201 w 1371201"/>
              <a:gd name="connsiteY2" fmla="*/ 168305 h 961863"/>
              <a:gd name="connsiteX3" fmla="*/ 1046389 w 1371201"/>
              <a:gd name="connsiteY3" fmla="*/ 961863 h 961863"/>
              <a:gd name="connsiteX4" fmla="*/ 334337 w 1371201"/>
              <a:gd name="connsiteY4" fmla="*/ 961863 h 961863"/>
              <a:gd name="connsiteX5" fmla="*/ 0 w 1371201"/>
              <a:gd name="connsiteY5" fmla="*/ 177685 h 961863"/>
              <a:gd name="connsiteX0" fmla="*/ 0 w 1371201"/>
              <a:gd name="connsiteY0" fmla="*/ 177685 h 961863"/>
              <a:gd name="connsiteX1" fmla="*/ 697370 w 1371201"/>
              <a:gd name="connsiteY1" fmla="*/ 5769 h 961863"/>
              <a:gd name="connsiteX2" fmla="*/ 1371201 w 1371201"/>
              <a:gd name="connsiteY2" fmla="*/ 168305 h 961863"/>
              <a:gd name="connsiteX3" fmla="*/ 1046389 w 1371201"/>
              <a:gd name="connsiteY3" fmla="*/ 961863 h 961863"/>
              <a:gd name="connsiteX4" fmla="*/ 334337 w 1371201"/>
              <a:gd name="connsiteY4" fmla="*/ 961863 h 961863"/>
              <a:gd name="connsiteX5" fmla="*/ 0 w 1371201"/>
              <a:gd name="connsiteY5" fmla="*/ 177685 h 961863"/>
              <a:gd name="connsiteX0" fmla="*/ 0 w 1371201"/>
              <a:gd name="connsiteY0" fmla="*/ 177685 h 961863"/>
              <a:gd name="connsiteX1" fmla="*/ 728642 w 1371201"/>
              <a:gd name="connsiteY1" fmla="*/ 5769 h 961863"/>
              <a:gd name="connsiteX2" fmla="*/ 1371201 w 1371201"/>
              <a:gd name="connsiteY2" fmla="*/ 168305 h 961863"/>
              <a:gd name="connsiteX3" fmla="*/ 1046389 w 1371201"/>
              <a:gd name="connsiteY3" fmla="*/ 961863 h 961863"/>
              <a:gd name="connsiteX4" fmla="*/ 334337 w 1371201"/>
              <a:gd name="connsiteY4" fmla="*/ 961863 h 961863"/>
              <a:gd name="connsiteX5" fmla="*/ 0 w 1371201"/>
              <a:gd name="connsiteY5" fmla="*/ 177685 h 961863"/>
              <a:gd name="connsiteX0" fmla="*/ 0 w 1371201"/>
              <a:gd name="connsiteY0" fmla="*/ 383570 h 1167748"/>
              <a:gd name="connsiteX1" fmla="*/ 728642 w 1371201"/>
              <a:gd name="connsiteY1" fmla="*/ 211654 h 1167748"/>
              <a:gd name="connsiteX2" fmla="*/ 1371201 w 1371201"/>
              <a:gd name="connsiteY2" fmla="*/ 374190 h 1167748"/>
              <a:gd name="connsiteX3" fmla="*/ 1046389 w 1371201"/>
              <a:gd name="connsiteY3" fmla="*/ 1167748 h 1167748"/>
              <a:gd name="connsiteX4" fmla="*/ 334337 w 1371201"/>
              <a:gd name="connsiteY4" fmla="*/ 1167748 h 1167748"/>
              <a:gd name="connsiteX5" fmla="*/ 0 w 1371201"/>
              <a:gd name="connsiteY5" fmla="*/ 383570 h 1167748"/>
              <a:gd name="connsiteX0" fmla="*/ 0 w 1371201"/>
              <a:gd name="connsiteY0" fmla="*/ 383570 h 1167748"/>
              <a:gd name="connsiteX1" fmla="*/ 728642 w 1371201"/>
              <a:gd name="connsiteY1" fmla="*/ 211654 h 1167748"/>
              <a:gd name="connsiteX2" fmla="*/ 1371201 w 1371201"/>
              <a:gd name="connsiteY2" fmla="*/ 374190 h 1167748"/>
              <a:gd name="connsiteX3" fmla="*/ 1046389 w 1371201"/>
              <a:gd name="connsiteY3" fmla="*/ 1167748 h 1167748"/>
              <a:gd name="connsiteX4" fmla="*/ 334337 w 1371201"/>
              <a:gd name="connsiteY4" fmla="*/ 1167748 h 1167748"/>
              <a:gd name="connsiteX5" fmla="*/ 0 w 1371201"/>
              <a:gd name="connsiteY5" fmla="*/ 383570 h 1167748"/>
              <a:gd name="connsiteX0" fmla="*/ 0 w 1371201"/>
              <a:gd name="connsiteY0" fmla="*/ 39752 h 823930"/>
              <a:gd name="connsiteX1" fmla="*/ 697370 w 1371201"/>
              <a:gd name="connsiteY1" fmla="*/ 280074 h 823930"/>
              <a:gd name="connsiteX2" fmla="*/ 1371201 w 1371201"/>
              <a:gd name="connsiteY2" fmla="*/ 30372 h 823930"/>
              <a:gd name="connsiteX3" fmla="*/ 1046389 w 1371201"/>
              <a:gd name="connsiteY3" fmla="*/ 823930 h 823930"/>
              <a:gd name="connsiteX4" fmla="*/ 334337 w 1371201"/>
              <a:gd name="connsiteY4" fmla="*/ 823930 h 823930"/>
              <a:gd name="connsiteX5" fmla="*/ 0 w 1371201"/>
              <a:gd name="connsiteY5" fmla="*/ 39752 h 823930"/>
              <a:gd name="connsiteX0" fmla="*/ 0 w 1371201"/>
              <a:gd name="connsiteY0" fmla="*/ 34600 h 818778"/>
              <a:gd name="connsiteX1" fmla="*/ 697370 w 1371201"/>
              <a:gd name="connsiteY1" fmla="*/ 274922 h 818778"/>
              <a:gd name="connsiteX2" fmla="*/ 1371201 w 1371201"/>
              <a:gd name="connsiteY2" fmla="*/ 25220 h 818778"/>
              <a:gd name="connsiteX3" fmla="*/ 1046389 w 1371201"/>
              <a:gd name="connsiteY3" fmla="*/ 818778 h 818778"/>
              <a:gd name="connsiteX4" fmla="*/ 334337 w 1371201"/>
              <a:gd name="connsiteY4" fmla="*/ 818778 h 818778"/>
              <a:gd name="connsiteX5" fmla="*/ 0 w 1371201"/>
              <a:gd name="connsiteY5" fmla="*/ 34600 h 818778"/>
              <a:gd name="connsiteX0" fmla="*/ 0 w 1371201"/>
              <a:gd name="connsiteY0" fmla="*/ 9380 h 793558"/>
              <a:gd name="connsiteX1" fmla="*/ 697370 w 1371201"/>
              <a:gd name="connsiteY1" fmla="*/ 249702 h 793558"/>
              <a:gd name="connsiteX2" fmla="*/ 1371201 w 1371201"/>
              <a:gd name="connsiteY2" fmla="*/ 0 h 793558"/>
              <a:gd name="connsiteX3" fmla="*/ 1046389 w 1371201"/>
              <a:gd name="connsiteY3" fmla="*/ 793558 h 793558"/>
              <a:gd name="connsiteX4" fmla="*/ 334337 w 1371201"/>
              <a:gd name="connsiteY4" fmla="*/ 793558 h 793558"/>
              <a:gd name="connsiteX5" fmla="*/ 0 w 1371201"/>
              <a:gd name="connsiteY5" fmla="*/ 9380 h 793558"/>
              <a:gd name="connsiteX0" fmla="*/ 0 w 1371201"/>
              <a:gd name="connsiteY0" fmla="*/ 9380 h 793558"/>
              <a:gd name="connsiteX1" fmla="*/ 697370 w 1371201"/>
              <a:gd name="connsiteY1" fmla="*/ 249702 h 793558"/>
              <a:gd name="connsiteX2" fmla="*/ 1371201 w 1371201"/>
              <a:gd name="connsiteY2" fmla="*/ 0 h 793558"/>
              <a:gd name="connsiteX3" fmla="*/ 1046389 w 1371201"/>
              <a:gd name="connsiteY3" fmla="*/ 793558 h 793558"/>
              <a:gd name="connsiteX4" fmla="*/ 334337 w 1371201"/>
              <a:gd name="connsiteY4" fmla="*/ 793558 h 793558"/>
              <a:gd name="connsiteX5" fmla="*/ 0 w 1371201"/>
              <a:gd name="connsiteY5" fmla="*/ 9380 h 7935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371201" h="793558">
                <a:moveTo>
                  <a:pt x="0" y="9380"/>
                </a:moveTo>
                <a:cubicBezTo>
                  <a:pt x="589183" y="724859"/>
                  <a:pt x="216976" y="-467860"/>
                  <a:pt x="697370" y="249702"/>
                </a:cubicBezTo>
                <a:cubicBezTo>
                  <a:pt x="1111949" y="-473308"/>
                  <a:pt x="815987" y="718364"/>
                  <a:pt x="1371201" y="0"/>
                </a:cubicBezTo>
                <a:lnTo>
                  <a:pt x="1046389" y="793558"/>
                </a:lnTo>
                <a:lnTo>
                  <a:pt x="334337" y="793558"/>
                </a:lnTo>
                <a:lnTo>
                  <a:pt x="0" y="9380"/>
                </a:lnTo>
                <a:close/>
              </a:path>
            </a:pathLst>
          </a:custGeom>
          <a:solidFill>
            <a:srgbClr val="FFFF00"/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sk-SK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sk-SK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nicasoko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arnicasokol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arnicasokol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arnicasokol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carnicasokol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arnicasokol@gmail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vigor@vigorbe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U15" sqref="U15"/>
    </sheetView>
  </sheetViews>
  <sheetFormatPr defaultRowHeight="12.75" x14ac:dyDescent="0.2"/>
  <cols>
    <col min="1" max="1" width="1.85546875" customWidth="1"/>
    <col min="2" max="3" width="13.140625" style="1" customWidth="1"/>
    <col min="4" max="5" width="13.140625" customWidth="1"/>
    <col min="6" max="6" width="10.42578125" customWidth="1"/>
    <col min="7" max="7" width="10.5703125" customWidth="1"/>
    <col min="8" max="8" width="9" customWidth="1"/>
    <col min="9" max="9" width="11.140625" customWidth="1"/>
    <col min="10" max="10" width="6" customWidth="1"/>
    <col min="11" max="11" width="9.140625" customWidth="1"/>
    <col min="12" max="12" width="5.42578125" customWidth="1"/>
    <col min="13" max="13" width="8.7109375" customWidth="1"/>
    <col min="14" max="14" width="7.85546875" customWidth="1"/>
    <col min="15" max="15" width="7.140625" customWidth="1"/>
    <col min="16" max="16" width="2.140625" customWidth="1"/>
  </cols>
  <sheetData>
    <row r="1" spans="1:16" x14ac:dyDescent="0.2">
      <c r="A1" s="309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1"/>
    </row>
    <row r="2" spans="1:16" ht="18" x14ac:dyDescent="0.2">
      <c r="A2" s="312"/>
      <c r="B2" s="243" t="s">
        <v>0</v>
      </c>
      <c r="C2" s="242">
        <v>2018</v>
      </c>
      <c r="D2" s="4" t="s">
        <v>1</v>
      </c>
      <c r="E2" s="5"/>
      <c r="F2" s="5"/>
      <c r="G2" s="5"/>
      <c r="H2" s="5"/>
      <c r="I2" s="5"/>
      <c r="J2" s="5"/>
      <c r="K2" s="5"/>
      <c r="L2" s="314"/>
      <c r="M2" s="314"/>
      <c r="N2" s="314"/>
      <c r="O2" s="314"/>
      <c r="P2" s="315"/>
    </row>
    <row r="3" spans="1:16" ht="24" x14ac:dyDescent="0.2">
      <c r="A3" s="312"/>
      <c r="B3" s="317" t="s">
        <v>2</v>
      </c>
      <c r="C3" s="317"/>
      <c r="D3" s="318" t="str">
        <f>UPPER(B12)</f>
        <v>TES190001</v>
      </c>
      <c r="E3" s="318"/>
      <c r="F3" s="28" t="s">
        <v>35</v>
      </c>
      <c r="G3" s="324" t="str">
        <f>PROPER(I12)</f>
        <v>Carnica</v>
      </c>
      <c r="H3" s="325"/>
      <c r="I3" s="6" t="s">
        <v>3</v>
      </c>
      <c r="J3" s="319" t="s">
        <v>4</v>
      </c>
      <c r="K3" s="320"/>
      <c r="L3" s="314"/>
      <c r="M3" s="314"/>
      <c r="N3" s="314"/>
      <c r="O3" s="314"/>
      <c r="P3" s="315"/>
    </row>
    <row r="4" spans="1:16" ht="12.75" customHeight="1" x14ac:dyDescent="0.2">
      <c r="A4" s="312"/>
      <c r="B4" s="321"/>
      <c r="C4" s="321"/>
      <c r="D4" s="321"/>
      <c r="E4" s="321"/>
      <c r="F4" s="321"/>
      <c r="G4" s="321"/>
      <c r="H4" s="322"/>
      <c r="I4" s="255"/>
      <c r="J4" s="7" t="s">
        <v>5</v>
      </c>
      <c r="K4" s="248" t="s">
        <v>96</v>
      </c>
      <c r="L4" s="314"/>
      <c r="M4" s="314"/>
      <c r="N4" s="314"/>
      <c r="O4" s="314"/>
      <c r="P4" s="315"/>
    </row>
    <row r="5" spans="1:16" ht="12.75" customHeight="1" x14ac:dyDescent="0.2">
      <c r="A5" s="312"/>
      <c r="B5" s="8" t="s">
        <v>6</v>
      </c>
      <c r="C5" s="8" t="s">
        <v>7</v>
      </c>
      <c r="D5" s="323" t="s">
        <v>8</v>
      </c>
      <c r="E5" s="323"/>
      <c r="F5" s="326" t="s">
        <v>189</v>
      </c>
      <c r="G5" s="327"/>
      <c r="H5" s="328"/>
      <c r="I5" s="255"/>
      <c r="J5" s="9" t="s">
        <v>9</v>
      </c>
      <c r="K5" s="249" t="s">
        <v>97</v>
      </c>
      <c r="L5" s="314"/>
      <c r="M5" s="314"/>
      <c r="N5" s="314"/>
      <c r="O5" s="314"/>
      <c r="P5" s="315"/>
    </row>
    <row r="6" spans="1:16" ht="12.75" customHeight="1" x14ac:dyDescent="0.2">
      <c r="A6" s="312"/>
      <c r="B6" s="10">
        <v>1</v>
      </c>
      <c r="C6" s="11" t="s">
        <v>188</v>
      </c>
      <c r="D6" s="329"/>
      <c r="E6" s="330"/>
      <c r="F6" s="336"/>
      <c r="G6" s="337"/>
      <c r="H6" s="338"/>
      <c r="I6" s="255"/>
      <c r="J6" s="7" t="s">
        <v>10</v>
      </c>
      <c r="K6" s="250" t="s">
        <v>98</v>
      </c>
      <c r="L6" s="314"/>
      <c r="M6" s="314"/>
      <c r="N6" s="314"/>
      <c r="O6" s="314"/>
      <c r="P6" s="315"/>
    </row>
    <row r="7" spans="1:16" ht="12.75" customHeight="1" x14ac:dyDescent="0.2">
      <c r="A7" s="312"/>
      <c r="B7" s="345"/>
      <c r="C7" s="346"/>
      <c r="D7" s="331"/>
      <c r="E7" s="332"/>
      <c r="F7" s="339"/>
      <c r="G7" s="340"/>
      <c r="H7" s="341"/>
      <c r="I7" s="255"/>
      <c r="J7" s="7" t="s">
        <v>11</v>
      </c>
      <c r="K7" s="251" t="s">
        <v>99</v>
      </c>
      <c r="L7" s="314"/>
      <c r="M7" s="314"/>
      <c r="N7" s="314"/>
      <c r="O7" s="314"/>
      <c r="P7" s="315"/>
    </row>
    <row r="8" spans="1:16" ht="12.75" customHeight="1" x14ac:dyDescent="0.2">
      <c r="A8" s="312"/>
      <c r="B8" s="347" t="s">
        <v>12</v>
      </c>
      <c r="C8" s="348"/>
      <c r="D8" s="331"/>
      <c r="E8" s="332"/>
      <c r="F8" s="339"/>
      <c r="G8" s="340"/>
      <c r="H8" s="341"/>
      <c r="I8" s="255"/>
      <c r="J8" s="7" t="s">
        <v>13</v>
      </c>
      <c r="K8" s="252" t="s">
        <v>100</v>
      </c>
      <c r="L8" s="314"/>
      <c r="M8" s="314"/>
      <c r="N8" s="314"/>
      <c r="O8" s="314"/>
      <c r="P8" s="315"/>
    </row>
    <row r="9" spans="1:16" ht="12.75" customHeight="1" x14ac:dyDescent="0.2">
      <c r="A9" s="312"/>
      <c r="B9" s="349" t="str">
        <f>T(J12)</f>
        <v>z, 19</v>
      </c>
      <c r="C9" s="350"/>
      <c r="D9" s="333"/>
      <c r="E9" s="334"/>
      <c r="F9" s="342"/>
      <c r="G9" s="343"/>
      <c r="H9" s="344"/>
      <c r="I9" s="255"/>
      <c r="J9" s="7" t="s">
        <v>14</v>
      </c>
      <c r="K9" s="253" t="s">
        <v>101</v>
      </c>
      <c r="L9" s="314"/>
      <c r="M9" s="314"/>
      <c r="N9" s="314"/>
      <c r="O9" s="314"/>
      <c r="P9" s="315"/>
    </row>
    <row r="10" spans="1:16" ht="12.75" customHeight="1" x14ac:dyDescent="0.2">
      <c r="A10" s="312"/>
      <c r="B10" s="354"/>
      <c r="C10" s="354"/>
      <c r="D10" s="354"/>
      <c r="E10" s="354"/>
      <c r="F10" s="354"/>
      <c r="G10" s="354"/>
      <c r="H10" s="355"/>
      <c r="I10" s="248" t="s">
        <v>96</v>
      </c>
      <c r="J10" s="7" t="s">
        <v>15</v>
      </c>
      <c r="K10" s="254" t="s">
        <v>102</v>
      </c>
      <c r="L10" s="314"/>
      <c r="M10" s="314"/>
      <c r="N10" s="314"/>
      <c r="O10" s="314"/>
      <c r="P10" s="315"/>
    </row>
    <row r="11" spans="1:16" ht="24.75" customHeight="1" x14ac:dyDescent="0.2">
      <c r="A11" s="312"/>
      <c r="B11" s="12" t="s">
        <v>16</v>
      </c>
      <c r="C11" s="12" t="s">
        <v>17</v>
      </c>
      <c r="D11" s="13" t="s">
        <v>18</v>
      </c>
      <c r="E11" s="14" t="s">
        <v>19</v>
      </c>
      <c r="F11" s="14" t="s">
        <v>180</v>
      </c>
      <c r="G11" s="12" t="s">
        <v>34</v>
      </c>
      <c r="H11" s="15" t="s">
        <v>20</v>
      </c>
      <c r="I11" s="229" t="s">
        <v>177</v>
      </c>
      <c r="J11" s="231" t="s">
        <v>178</v>
      </c>
      <c r="K11" s="230" t="s">
        <v>179</v>
      </c>
      <c r="L11" s="314"/>
      <c r="M11" s="314"/>
      <c r="N11" s="314"/>
      <c r="O11" s="314"/>
      <c r="P11" s="315"/>
    </row>
    <row r="12" spans="1:16" ht="12.75" customHeight="1" x14ac:dyDescent="0.2">
      <c r="A12" s="312"/>
      <c r="B12" s="256" t="s">
        <v>222</v>
      </c>
      <c r="C12" s="245" t="s">
        <v>208</v>
      </c>
      <c r="D12" s="245" t="s">
        <v>208</v>
      </c>
      <c r="E12" s="245" t="s">
        <v>208</v>
      </c>
      <c r="F12" s="262" t="s">
        <v>208</v>
      </c>
      <c r="G12" s="262" t="s">
        <v>208</v>
      </c>
      <c r="H12" s="263">
        <v>0</v>
      </c>
      <c r="I12" s="263" t="s">
        <v>207</v>
      </c>
      <c r="J12" s="297" t="s">
        <v>223</v>
      </c>
      <c r="K12" s="257" t="s">
        <v>208</v>
      </c>
      <c r="L12" s="314"/>
      <c r="M12" s="314"/>
      <c r="N12" s="314"/>
      <c r="O12" s="314"/>
      <c r="P12" s="315"/>
    </row>
    <row r="13" spans="1:16" x14ac:dyDescent="0.2">
      <c r="A13" s="312"/>
      <c r="B13" s="351"/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15"/>
    </row>
    <row r="14" spans="1:16" x14ac:dyDescent="0.2">
      <c r="A14" s="312"/>
      <c r="B14" s="305" t="s">
        <v>21</v>
      </c>
      <c r="C14" s="305" t="s">
        <v>22</v>
      </c>
      <c r="D14" s="352" t="s">
        <v>23</v>
      </c>
      <c r="E14" s="305" t="s">
        <v>24</v>
      </c>
      <c r="F14" s="305" t="s">
        <v>25</v>
      </c>
      <c r="G14" s="353" t="s">
        <v>26</v>
      </c>
      <c r="H14" s="335" t="s">
        <v>27</v>
      </c>
      <c r="I14" s="300" t="s">
        <v>28</v>
      </c>
      <c r="J14" s="304" t="s">
        <v>29</v>
      </c>
      <c r="K14" s="304"/>
      <c r="L14" s="304"/>
      <c r="M14" s="335" t="s">
        <v>30</v>
      </c>
      <c r="N14" s="305" t="s">
        <v>190</v>
      </c>
      <c r="O14" s="335" t="s">
        <v>191</v>
      </c>
      <c r="P14" s="315"/>
    </row>
    <row r="15" spans="1:16" x14ac:dyDescent="0.2">
      <c r="A15" s="312"/>
      <c r="B15" s="305"/>
      <c r="C15" s="305"/>
      <c r="D15" s="352"/>
      <c r="E15" s="305"/>
      <c r="F15" s="305"/>
      <c r="G15" s="353"/>
      <c r="H15" s="335"/>
      <c r="I15" s="301"/>
      <c r="J15" s="16" t="s">
        <v>31</v>
      </c>
      <c r="K15" s="215" t="s">
        <v>175</v>
      </c>
      <c r="L15" s="16" t="s">
        <v>32</v>
      </c>
      <c r="M15" s="335"/>
      <c r="N15" s="305"/>
      <c r="O15" s="335"/>
      <c r="P15" s="315"/>
    </row>
    <row r="16" spans="1:16" x14ac:dyDescent="0.2">
      <c r="A16" s="312"/>
      <c r="B16" s="246"/>
      <c r="C16" s="17"/>
      <c r="D16" s="18"/>
      <c r="E16" s="19"/>
      <c r="F16" s="29"/>
      <c r="G16" s="19"/>
      <c r="H16" s="19"/>
      <c r="I16" s="115"/>
      <c r="J16" s="19"/>
      <c r="K16" s="216"/>
      <c r="L16" s="19"/>
      <c r="M16" s="17"/>
      <c r="N16" s="19"/>
      <c r="O16" s="260"/>
      <c r="P16" s="315"/>
    </row>
    <row r="17" spans="1:16" x14ac:dyDescent="0.2">
      <c r="A17" s="312"/>
      <c r="B17" s="246"/>
      <c r="C17" s="17"/>
      <c r="D17" s="18"/>
      <c r="E17" s="19"/>
      <c r="F17" s="29"/>
      <c r="G17" s="19"/>
      <c r="H17" s="19"/>
      <c r="I17" s="115"/>
      <c r="J17" s="19"/>
      <c r="K17" s="216"/>
      <c r="L17" s="19"/>
      <c r="M17" s="19"/>
      <c r="N17" s="19"/>
      <c r="O17" s="260"/>
      <c r="P17" s="315"/>
    </row>
    <row r="18" spans="1:16" x14ac:dyDescent="0.2">
      <c r="A18" s="312"/>
      <c r="B18" s="247"/>
      <c r="C18" s="17"/>
      <c r="D18" s="18"/>
      <c r="E18" s="19"/>
      <c r="F18" s="29"/>
      <c r="G18" s="19"/>
      <c r="H18" s="19"/>
      <c r="I18" s="115"/>
      <c r="J18" s="19"/>
      <c r="K18" s="216"/>
      <c r="L18" s="19"/>
      <c r="M18" s="19"/>
      <c r="N18" s="19"/>
      <c r="O18" s="259"/>
      <c r="P18" s="315"/>
    </row>
    <row r="19" spans="1:16" x14ac:dyDescent="0.2">
      <c r="A19" s="312"/>
      <c r="B19" s="247"/>
      <c r="C19" s="17"/>
      <c r="D19" s="18"/>
      <c r="E19" s="19"/>
      <c r="F19" s="29"/>
      <c r="G19" s="19"/>
      <c r="H19" s="19"/>
      <c r="I19" s="115"/>
      <c r="J19" s="19"/>
      <c r="K19" s="216"/>
      <c r="L19" s="19"/>
      <c r="M19" s="19"/>
      <c r="N19" s="19"/>
      <c r="O19" s="259"/>
      <c r="P19" s="315"/>
    </row>
    <row r="20" spans="1:16" x14ac:dyDescent="0.2">
      <c r="A20" s="312"/>
      <c r="B20" s="247"/>
      <c r="C20" s="17"/>
      <c r="D20" s="18"/>
      <c r="E20" s="19"/>
      <c r="F20" s="29"/>
      <c r="G20" s="19"/>
      <c r="H20" s="19"/>
      <c r="I20" s="115"/>
      <c r="J20" s="19"/>
      <c r="K20" s="216"/>
      <c r="L20" s="19"/>
      <c r="M20" s="19"/>
      <c r="N20" s="19"/>
      <c r="O20" s="259"/>
      <c r="P20" s="315"/>
    </row>
    <row r="21" spans="1:16" x14ac:dyDescent="0.2">
      <c r="A21" s="312"/>
      <c r="B21" s="247"/>
      <c r="C21" s="17"/>
      <c r="D21" s="18"/>
      <c r="E21" s="19"/>
      <c r="F21" s="29"/>
      <c r="G21" s="20"/>
      <c r="H21" s="19"/>
      <c r="I21" s="115"/>
      <c r="J21" s="19"/>
      <c r="K21" s="216"/>
      <c r="L21" s="19"/>
      <c r="M21" s="19"/>
      <c r="N21" s="19"/>
      <c r="O21" s="259"/>
      <c r="P21" s="315"/>
    </row>
    <row r="22" spans="1:16" x14ac:dyDescent="0.2">
      <c r="A22" s="312"/>
      <c r="B22" s="247"/>
      <c r="C22" s="17"/>
      <c r="D22" s="18"/>
      <c r="E22" s="19"/>
      <c r="F22" s="29"/>
      <c r="G22" s="19"/>
      <c r="H22" s="19"/>
      <c r="I22" s="115"/>
      <c r="J22" s="19"/>
      <c r="K22" s="216"/>
      <c r="L22" s="19"/>
      <c r="M22" s="19"/>
      <c r="N22" s="19"/>
      <c r="O22" s="259"/>
      <c r="P22" s="315"/>
    </row>
    <row r="23" spans="1:16" x14ac:dyDescent="0.2">
      <c r="A23" s="312"/>
      <c r="B23" s="247"/>
      <c r="C23" s="17"/>
      <c r="D23" s="18"/>
      <c r="E23" s="19"/>
      <c r="F23" s="29"/>
      <c r="G23" s="19"/>
      <c r="H23" s="19"/>
      <c r="I23" s="115"/>
      <c r="J23" s="19"/>
      <c r="K23" s="216"/>
      <c r="L23" s="19"/>
      <c r="M23" s="19"/>
      <c r="N23" s="19"/>
      <c r="O23" s="259"/>
      <c r="P23" s="315"/>
    </row>
    <row r="24" spans="1:16" x14ac:dyDescent="0.2">
      <c r="A24" s="312"/>
      <c r="B24" s="247"/>
      <c r="C24" s="17"/>
      <c r="D24" s="18"/>
      <c r="E24" s="19"/>
      <c r="F24" s="29"/>
      <c r="G24" s="19"/>
      <c r="H24" s="19"/>
      <c r="I24" s="115"/>
      <c r="J24" s="19"/>
      <c r="K24" s="216"/>
      <c r="L24" s="19"/>
      <c r="M24" s="19"/>
      <c r="N24" s="19"/>
      <c r="O24" s="259"/>
      <c r="P24" s="315"/>
    </row>
    <row r="25" spans="1:16" x14ac:dyDescent="0.2">
      <c r="A25" s="312"/>
      <c r="B25" s="247"/>
      <c r="C25" s="17"/>
      <c r="D25" s="18"/>
      <c r="E25" s="19"/>
      <c r="F25" s="29"/>
      <c r="G25" s="19"/>
      <c r="H25" s="19"/>
      <c r="I25" s="115"/>
      <c r="J25" s="19"/>
      <c r="K25" s="216"/>
      <c r="L25" s="19"/>
      <c r="M25" s="19"/>
      <c r="N25" s="19"/>
      <c r="O25" s="259"/>
      <c r="P25" s="315"/>
    </row>
    <row r="26" spans="1:16" x14ac:dyDescent="0.2">
      <c r="A26" s="312"/>
      <c r="B26" s="247"/>
      <c r="C26" s="17"/>
      <c r="D26" s="18"/>
      <c r="E26" s="19"/>
      <c r="F26" s="29"/>
      <c r="G26" s="19"/>
      <c r="H26" s="19"/>
      <c r="I26" s="115"/>
      <c r="J26" s="19"/>
      <c r="K26" s="216"/>
      <c r="L26" s="19"/>
      <c r="M26" s="19"/>
      <c r="N26" s="19"/>
      <c r="O26" s="259"/>
      <c r="P26" s="315"/>
    </row>
    <row r="27" spans="1:16" x14ac:dyDescent="0.2">
      <c r="A27" s="312"/>
      <c r="B27" s="247"/>
      <c r="C27" s="17"/>
      <c r="D27" s="18"/>
      <c r="E27" s="19"/>
      <c r="F27" s="29"/>
      <c r="G27" s="19"/>
      <c r="H27" s="19"/>
      <c r="I27" s="115"/>
      <c r="J27" s="19"/>
      <c r="K27" s="216"/>
      <c r="L27" s="19"/>
      <c r="M27" s="19"/>
      <c r="N27" s="19"/>
      <c r="O27" s="259"/>
      <c r="P27" s="315"/>
    </row>
    <row r="28" spans="1:16" x14ac:dyDescent="0.2">
      <c r="A28" s="312"/>
      <c r="B28" s="247"/>
      <c r="C28" s="17"/>
      <c r="D28" s="18"/>
      <c r="E28" s="19"/>
      <c r="F28" s="29"/>
      <c r="G28" s="19"/>
      <c r="H28" s="19"/>
      <c r="I28" s="115"/>
      <c r="J28" s="19"/>
      <c r="K28" s="216"/>
      <c r="L28" s="19"/>
      <c r="M28" s="19"/>
      <c r="N28" s="19"/>
      <c r="O28" s="259"/>
      <c r="P28" s="315"/>
    </row>
    <row r="29" spans="1:16" x14ac:dyDescent="0.2">
      <c r="A29" s="312"/>
      <c r="B29" s="247"/>
      <c r="C29" s="17"/>
      <c r="D29" s="18"/>
      <c r="E29" s="19"/>
      <c r="F29" s="29"/>
      <c r="G29" s="19"/>
      <c r="H29" s="19"/>
      <c r="I29" s="115"/>
      <c r="J29" s="19"/>
      <c r="K29" s="216"/>
      <c r="L29" s="19"/>
      <c r="M29" s="19"/>
      <c r="N29" s="19"/>
      <c r="O29" s="259"/>
      <c r="P29" s="315"/>
    </row>
    <row r="30" spans="1:16" x14ac:dyDescent="0.2">
      <c r="A30" s="312"/>
      <c r="B30" s="247"/>
      <c r="C30" s="17"/>
      <c r="D30" s="18"/>
      <c r="E30" s="19"/>
      <c r="F30" s="29"/>
      <c r="G30" s="19"/>
      <c r="H30" s="19"/>
      <c r="I30" s="115"/>
      <c r="J30" s="19"/>
      <c r="K30" s="216"/>
      <c r="L30" s="19"/>
      <c r="M30" s="19"/>
      <c r="N30" s="19"/>
      <c r="O30" s="259"/>
      <c r="P30" s="315"/>
    </row>
    <row r="31" spans="1:16" x14ac:dyDescent="0.2">
      <c r="A31" s="312"/>
      <c r="B31" s="247"/>
      <c r="C31" s="17"/>
      <c r="D31" s="18"/>
      <c r="E31" s="19"/>
      <c r="F31" s="29"/>
      <c r="G31" s="19"/>
      <c r="H31" s="19"/>
      <c r="I31" s="115"/>
      <c r="J31" s="19"/>
      <c r="K31" s="216"/>
      <c r="L31" s="19"/>
      <c r="M31" s="19"/>
      <c r="N31" s="19"/>
      <c r="O31" s="259"/>
      <c r="P31" s="315"/>
    </row>
    <row r="32" spans="1:16" x14ac:dyDescent="0.2">
      <c r="A32" s="312"/>
      <c r="B32" s="246"/>
      <c r="C32" s="19"/>
      <c r="D32" s="18"/>
      <c r="E32" s="19"/>
      <c r="F32" s="29"/>
      <c r="G32" s="19"/>
      <c r="H32" s="19"/>
      <c r="I32" s="115"/>
      <c r="J32" s="19"/>
      <c r="K32" s="216"/>
      <c r="L32" s="19"/>
      <c r="M32" s="19"/>
      <c r="N32" s="19"/>
      <c r="O32" s="259"/>
      <c r="P32" s="315"/>
    </row>
    <row r="33" spans="1:16" ht="12.75" hidden="1" customHeight="1" x14ac:dyDescent="0.2">
      <c r="A33" s="312"/>
      <c r="B33" s="21"/>
      <c r="C33" s="197">
        <f>SUM(C16:C32)</f>
        <v>0</v>
      </c>
      <c r="D33" s="23"/>
      <c r="E33" s="22"/>
      <c r="F33" s="22"/>
      <c r="G33" s="22"/>
      <c r="H33" s="24">
        <f>SUM(H16:H32)</f>
        <v>0</v>
      </c>
      <c r="I33" s="22"/>
      <c r="J33" s="24">
        <f>SUM(J16:J32)</f>
        <v>0</v>
      </c>
      <c r="K33" s="197"/>
      <c r="L33" s="24">
        <f>SUM(L16:L32)</f>
        <v>0</v>
      </c>
      <c r="M33" s="22"/>
      <c r="N33" s="22"/>
      <c r="O33" s="217"/>
      <c r="P33" s="315"/>
    </row>
    <row r="34" spans="1:16" x14ac:dyDescent="0.2">
      <c r="A34" s="312"/>
      <c r="B34" s="25" t="s">
        <v>33</v>
      </c>
      <c r="C34" s="26" t="str">
        <f>IF(C33=0,"",IFERROR(VALUE(C33),""))</f>
        <v/>
      </c>
      <c r="D34" s="27" t="str">
        <f>IFERROR(AVERAGE(D16:D32),"")</f>
        <v/>
      </c>
      <c r="E34" s="26" t="str">
        <f>IFERROR(AVERAGE(E16:E32),"")</f>
        <v/>
      </c>
      <c r="F34" s="26" t="str">
        <f>IFERROR(AVERAGE(F16:F32),"")</f>
        <v/>
      </c>
      <c r="G34" s="26" t="str">
        <f>IFERROR(AVERAGE(G16:G32),"")</f>
        <v/>
      </c>
      <c r="H34" s="26" t="str">
        <f>IF(H33=0,"",IFERROR(VALUE(H33),""))</f>
        <v/>
      </c>
      <c r="I34" s="26" t="str">
        <f>IFERROR(AVERAGE(I16:I32),"")</f>
        <v/>
      </c>
      <c r="J34" s="306" t="str">
        <f>IFERROR(AVERAGE(K16:K32),"")</f>
        <v/>
      </c>
      <c r="K34" s="307"/>
      <c r="L34" s="308"/>
      <c r="M34" s="26" t="str">
        <f>IFERROR(AVERAGE(M16:M32),"")</f>
        <v/>
      </c>
      <c r="N34" s="26" t="str">
        <f>IFERROR(AVERAGE(N16:N32),"")</f>
        <v/>
      </c>
      <c r="O34" s="26" t="str">
        <f>IFERROR(AVERAGE(O16:O32),"")</f>
        <v/>
      </c>
      <c r="P34" s="315"/>
    </row>
    <row r="35" spans="1:16" x14ac:dyDescent="0.2">
      <c r="A35" s="313"/>
      <c r="B35" s="299" t="s">
        <v>107</v>
      </c>
      <c r="C35" s="299"/>
      <c r="D35" s="299"/>
      <c r="E35" s="299"/>
      <c r="F35" s="299"/>
      <c r="G35" s="299"/>
      <c r="H35" s="299"/>
      <c r="I35" s="299"/>
      <c r="J35" s="299"/>
      <c r="K35" s="302" t="s">
        <v>106</v>
      </c>
      <c r="L35" s="303"/>
      <c r="M35" s="303"/>
      <c r="N35" s="303"/>
      <c r="O35" s="303"/>
      <c r="P35" s="316"/>
    </row>
    <row r="36" spans="1:16" x14ac:dyDescent="0.2">
      <c r="B36" s="3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B37" s="3"/>
      <c r="C37" s="3"/>
      <c r="D37" s="2"/>
      <c r="E37" s="2"/>
      <c r="F37" s="2"/>
      <c r="G37" s="2"/>
      <c r="H37" s="3"/>
      <c r="I37" s="2"/>
      <c r="J37" s="2"/>
      <c r="K37" s="2"/>
      <c r="L37" s="2"/>
      <c r="M37" s="2"/>
      <c r="N37" s="2"/>
      <c r="O37" s="2"/>
      <c r="P37" s="2"/>
    </row>
    <row r="38" spans="1:16" x14ac:dyDescent="0.2">
      <c r="B38" s="3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</sheetData>
  <sheetProtection algorithmName="SHA-512" hashValue="dKtuSdKbunkWoVk9qtgan5IumFTLSQG1wHlRG+PqQU0skc8t2h9b5t9r1HJ81n0ih/jd0Lm4y3JVkeUzHh+fWg==" saltValue="7o2AusBrDLBkou8ssmNflQ==" spinCount="100000" sheet="1" objects="1" scenarios="1"/>
  <mergeCells count="33">
    <mergeCell ref="B8:C8"/>
    <mergeCell ref="B9:C9"/>
    <mergeCell ref="B13:O13"/>
    <mergeCell ref="B14:B15"/>
    <mergeCell ref="C14:C15"/>
    <mergeCell ref="D14:D15"/>
    <mergeCell ref="E14:E15"/>
    <mergeCell ref="F14:F15"/>
    <mergeCell ref="G14:G15"/>
    <mergeCell ref="H14:H15"/>
    <mergeCell ref="B10:H10"/>
    <mergeCell ref="A1:P1"/>
    <mergeCell ref="A2:A35"/>
    <mergeCell ref="L2:O12"/>
    <mergeCell ref="P2:P35"/>
    <mergeCell ref="B3:C3"/>
    <mergeCell ref="D3:E3"/>
    <mergeCell ref="J3:K3"/>
    <mergeCell ref="B4:H4"/>
    <mergeCell ref="D5:E5"/>
    <mergeCell ref="G3:H3"/>
    <mergeCell ref="F5:H5"/>
    <mergeCell ref="D6:E9"/>
    <mergeCell ref="O14:O15"/>
    <mergeCell ref="M14:M15"/>
    <mergeCell ref="F6:H9"/>
    <mergeCell ref="B7:C7"/>
    <mergeCell ref="B35:J35"/>
    <mergeCell ref="I14:I15"/>
    <mergeCell ref="K35:O35"/>
    <mergeCell ref="J14:L14"/>
    <mergeCell ref="N14:N15"/>
    <mergeCell ref="J34:L34"/>
  </mergeCells>
  <hyperlinks>
    <hyperlink ref="K35" r:id="rId1" display="carnicasokol@gmail.com" xr:uid="{00000000-0004-0000-0000-000000000000}"/>
  </hyperlinks>
  <pageMargins left="0.25" right="0.25" top="0.75" bottom="0.75" header="0.3" footer="0.3"/>
  <pageSetup paperSize="9" orientation="landscape" verticalDpi="300" r:id="rId2"/>
  <ignoredErrors>
    <ignoredError sqref="H3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workbookViewId="0">
      <selection activeCell="A5" sqref="A5"/>
    </sheetView>
  </sheetViews>
  <sheetFormatPr defaultRowHeight="12.75" x14ac:dyDescent="0.2"/>
  <cols>
    <col min="1" max="1" width="21.140625" customWidth="1"/>
    <col min="2" max="2" width="16.140625" customWidth="1"/>
    <col min="3" max="3" width="15.140625" customWidth="1"/>
    <col min="4" max="4" width="14.42578125" customWidth="1"/>
    <col min="5" max="5" width="13.85546875" customWidth="1"/>
  </cols>
  <sheetData>
    <row r="1" spans="1:5" x14ac:dyDescent="0.2">
      <c r="A1" s="221" t="s">
        <v>93</v>
      </c>
      <c r="B1" s="366" t="s">
        <v>94</v>
      </c>
      <c r="C1" s="367"/>
      <c r="D1" s="367"/>
      <c r="E1" s="368"/>
    </row>
    <row r="2" spans="1:5" x14ac:dyDescent="0.2">
      <c r="A2" s="221" t="str">
        <f>UPPER('Karta matky'!B12)</f>
        <v>TES190001</v>
      </c>
      <c r="B2" s="369"/>
      <c r="C2" s="370"/>
      <c r="D2" s="370"/>
      <c r="E2" s="371"/>
    </row>
    <row r="3" spans="1:5" x14ac:dyDescent="0.2">
      <c r="A3" s="357"/>
      <c r="B3" s="358"/>
      <c r="C3" s="358"/>
      <c r="D3" s="358"/>
      <c r="E3" s="359"/>
    </row>
    <row r="4" spans="1:5" x14ac:dyDescent="0.2">
      <c r="A4" s="218" t="s">
        <v>95</v>
      </c>
      <c r="B4" s="372" t="s">
        <v>94</v>
      </c>
      <c r="C4" s="372"/>
      <c r="D4" s="372"/>
      <c r="E4" s="372"/>
    </row>
    <row r="5" spans="1:5" x14ac:dyDescent="0.2">
      <c r="A5" s="219"/>
      <c r="B5" s="356"/>
      <c r="C5" s="356"/>
      <c r="D5" s="356"/>
      <c r="E5" s="356"/>
    </row>
    <row r="6" spans="1:5" x14ac:dyDescent="0.2">
      <c r="A6" s="219"/>
      <c r="B6" s="356"/>
      <c r="C6" s="356"/>
      <c r="D6" s="356"/>
      <c r="E6" s="356"/>
    </row>
    <row r="7" spans="1:5" x14ac:dyDescent="0.2">
      <c r="A7" s="219"/>
      <c r="B7" s="356"/>
      <c r="C7" s="356"/>
      <c r="D7" s="356"/>
      <c r="E7" s="356"/>
    </row>
    <row r="8" spans="1:5" x14ac:dyDescent="0.2">
      <c r="A8" s="220"/>
      <c r="B8" s="373"/>
      <c r="C8" s="356"/>
      <c r="D8" s="356"/>
      <c r="E8" s="356"/>
    </row>
    <row r="9" spans="1:5" x14ac:dyDescent="0.2">
      <c r="A9" s="219"/>
      <c r="B9" s="356"/>
      <c r="C9" s="356"/>
      <c r="D9" s="356"/>
      <c r="E9" s="356"/>
    </row>
    <row r="10" spans="1:5" x14ac:dyDescent="0.2">
      <c r="A10" s="219"/>
      <c r="B10" s="356"/>
      <c r="C10" s="356"/>
      <c r="D10" s="356"/>
      <c r="E10" s="356"/>
    </row>
    <row r="11" spans="1:5" x14ac:dyDescent="0.2">
      <c r="A11" s="219"/>
      <c r="B11" s="356"/>
      <c r="C11" s="356"/>
      <c r="D11" s="356"/>
      <c r="E11" s="356"/>
    </row>
    <row r="12" spans="1:5" x14ac:dyDescent="0.2">
      <c r="A12" s="219"/>
      <c r="B12" s="356"/>
      <c r="C12" s="356"/>
      <c r="D12" s="356"/>
      <c r="E12" s="356"/>
    </row>
    <row r="13" spans="1:5" x14ac:dyDescent="0.2">
      <c r="A13" s="219"/>
      <c r="B13" s="356"/>
      <c r="C13" s="356"/>
      <c r="D13" s="356"/>
      <c r="E13" s="356"/>
    </row>
    <row r="14" spans="1:5" x14ac:dyDescent="0.2">
      <c r="A14" s="219"/>
      <c r="B14" s="356"/>
      <c r="C14" s="356"/>
      <c r="D14" s="356"/>
      <c r="E14" s="356"/>
    </row>
    <row r="15" spans="1:5" x14ac:dyDescent="0.2">
      <c r="A15" s="219"/>
      <c r="B15" s="356"/>
      <c r="C15" s="356"/>
      <c r="D15" s="356"/>
      <c r="E15" s="356"/>
    </row>
    <row r="16" spans="1:5" x14ac:dyDescent="0.2">
      <c r="A16" s="219"/>
      <c r="B16" s="356"/>
      <c r="C16" s="356"/>
      <c r="D16" s="356"/>
      <c r="E16" s="356"/>
    </row>
    <row r="17" spans="1:5" x14ac:dyDescent="0.2">
      <c r="A17" s="219"/>
      <c r="B17" s="356"/>
      <c r="C17" s="356"/>
      <c r="D17" s="356"/>
      <c r="E17" s="356"/>
    </row>
    <row r="18" spans="1:5" x14ac:dyDescent="0.2">
      <c r="A18" s="219"/>
      <c r="B18" s="356"/>
      <c r="C18" s="356"/>
      <c r="D18" s="356"/>
      <c r="E18" s="356"/>
    </row>
    <row r="19" spans="1:5" x14ac:dyDescent="0.2">
      <c r="A19" s="219"/>
      <c r="B19" s="356"/>
      <c r="C19" s="356"/>
      <c r="D19" s="356"/>
      <c r="E19" s="356"/>
    </row>
    <row r="20" spans="1:5" x14ac:dyDescent="0.2">
      <c r="A20" s="219"/>
      <c r="B20" s="356" t="s">
        <v>206</v>
      </c>
      <c r="C20" s="356"/>
      <c r="D20" s="356"/>
      <c r="E20" s="356"/>
    </row>
    <row r="21" spans="1:5" x14ac:dyDescent="0.2">
      <c r="A21" s="219"/>
      <c r="B21" s="356"/>
      <c r="C21" s="356"/>
      <c r="D21" s="356"/>
      <c r="E21" s="356"/>
    </row>
    <row r="22" spans="1:5" x14ac:dyDescent="0.2">
      <c r="A22" s="219"/>
      <c r="B22" s="356"/>
      <c r="C22" s="356"/>
      <c r="D22" s="356"/>
      <c r="E22" s="356"/>
    </row>
    <row r="23" spans="1:5" x14ac:dyDescent="0.2">
      <c r="A23" s="219"/>
      <c r="B23" s="356"/>
      <c r="C23" s="356"/>
      <c r="D23" s="356"/>
      <c r="E23" s="356"/>
    </row>
    <row r="24" spans="1:5" x14ac:dyDescent="0.2">
      <c r="A24" s="219"/>
      <c r="B24" s="356"/>
      <c r="C24" s="356"/>
      <c r="D24" s="356"/>
      <c r="E24" s="356"/>
    </row>
    <row r="25" spans="1:5" x14ac:dyDescent="0.2">
      <c r="A25" s="219"/>
      <c r="B25" s="356"/>
      <c r="C25" s="356"/>
      <c r="D25" s="356"/>
      <c r="E25" s="356"/>
    </row>
    <row r="26" spans="1:5" x14ac:dyDescent="0.2">
      <c r="A26" s="219"/>
      <c r="B26" s="356"/>
      <c r="C26" s="356"/>
      <c r="D26" s="356"/>
      <c r="E26" s="356"/>
    </row>
    <row r="27" spans="1:5" x14ac:dyDescent="0.2">
      <c r="A27" s="219"/>
      <c r="B27" s="356"/>
      <c r="C27" s="356"/>
      <c r="D27" s="356"/>
      <c r="E27" s="356"/>
    </row>
    <row r="28" spans="1:5" x14ac:dyDescent="0.2">
      <c r="A28" s="219"/>
      <c r="B28" s="356"/>
      <c r="C28" s="356"/>
      <c r="D28" s="356"/>
      <c r="E28" s="356"/>
    </row>
    <row r="29" spans="1:5" x14ac:dyDescent="0.2">
      <c r="A29" s="219"/>
      <c r="B29" s="356"/>
      <c r="C29" s="356"/>
      <c r="D29" s="356"/>
      <c r="E29" s="356"/>
    </row>
    <row r="30" spans="1:5" x14ac:dyDescent="0.2">
      <c r="A30" s="219"/>
      <c r="B30" s="356"/>
      <c r="C30" s="356"/>
      <c r="D30" s="356"/>
      <c r="E30" s="356"/>
    </row>
    <row r="31" spans="1:5" x14ac:dyDescent="0.2">
      <c r="A31" s="219"/>
      <c r="B31" s="356"/>
      <c r="C31" s="356"/>
      <c r="D31" s="356"/>
      <c r="E31" s="356"/>
    </row>
    <row r="32" spans="1:5" x14ac:dyDescent="0.2">
      <c r="A32" s="219"/>
      <c r="B32" s="356"/>
      <c r="C32" s="356"/>
      <c r="D32" s="356"/>
      <c r="E32" s="356"/>
    </row>
    <row r="33" spans="1:5" x14ac:dyDescent="0.2">
      <c r="A33" s="219"/>
      <c r="B33" s="356"/>
      <c r="C33" s="356"/>
      <c r="D33" s="356"/>
      <c r="E33" s="356"/>
    </row>
    <row r="34" spans="1:5" x14ac:dyDescent="0.2">
      <c r="A34" s="360" t="s">
        <v>72</v>
      </c>
      <c r="B34" s="361"/>
      <c r="C34" s="361"/>
      <c r="D34" s="361"/>
      <c r="E34" s="362"/>
    </row>
    <row r="35" spans="1:5" ht="15" customHeight="1" x14ac:dyDescent="0.2">
      <c r="A35" s="363"/>
      <c r="B35" s="364"/>
      <c r="C35" s="364"/>
      <c r="D35" s="364"/>
      <c r="E35" s="365"/>
    </row>
    <row r="36" spans="1:5" x14ac:dyDescent="0.2">
      <c r="A36" s="222" t="s">
        <v>73</v>
      </c>
      <c r="B36" s="222">
        <v>4</v>
      </c>
      <c r="C36" s="222">
        <v>3</v>
      </c>
      <c r="D36" s="222">
        <v>2</v>
      </c>
      <c r="E36" s="222">
        <v>1</v>
      </c>
    </row>
    <row r="37" spans="1:5" ht="27.75" customHeight="1" x14ac:dyDescent="0.2">
      <c r="A37" s="222" t="s">
        <v>22</v>
      </c>
      <c r="B37" s="374" t="s">
        <v>74</v>
      </c>
      <c r="C37" s="374"/>
      <c r="D37" s="374"/>
      <c r="E37" s="374"/>
    </row>
    <row r="38" spans="1:5" x14ac:dyDescent="0.2">
      <c r="A38" s="222" t="s">
        <v>23</v>
      </c>
      <c r="B38" s="223" t="s">
        <v>75</v>
      </c>
      <c r="C38" s="223" t="s">
        <v>76</v>
      </c>
      <c r="D38" s="223" t="s">
        <v>77</v>
      </c>
      <c r="E38" s="223" t="s">
        <v>78</v>
      </c>
    </row>
    <row r="39" spans="1:5" ht="38.25" x14ac:dyDescent="0.2">
      <c r="A39" s="224" t="s">
        <v>91</v>
      </c>
      <c r="B39" s="223" t="s">
        <v>79</v>
      </c>
      <c r="C39" s="223" t="s">
        <v>80</v>
      </c>
      <c r="D39" s="223" t="s">
        <v>81</v>
      </c>
      <c r="E39" s="223" t="s">
        <v>82</v>
      </c>
    </row>
    <row r="40" spans="1:5" ht="25.5" x14ac:dyDescent="0.2">
      <c r="A40" s="224" t="s">
        <v>92</v>
      </c>
      <c r="B40" s="223" t="s">
        <v>83</v>
      </c>
      <c r="C40" s="223" t="s">
        <v>84</v>
      </c>
      <c r="D40" s="223" t="s">
        <v>85</v>
      </c>
      <c r="E40" s="223" t="s">
        <v>86</v>
      </c>
    </row>
    <row r="41" spans="1:5" x14ac:dyDescent="0.2">
      <c r="A41" s="222" t="s">
        <v>26</v>
      </c>
      <c r="B41" s="223" t="s">
        <v>184</v>
      </c>
      <c r="C41" s="223" t="s">
        <v>185</v>
      </c>
      <c r="D41" s="223" t="s">
        <v>186</v>
      </c>
      <c r="E41" s="223" t="s">
        <v>187</v>
      </c>
    </row>
    <row r="42" spans="1:5" x14ac:dyDescent="0.2">
      <c r="A42" s="225" t="s">
        <v>87</v>
      </c>
      <c r="B42" s="386" t="s">
        <v>176</v>
      </c>
      <c r="C42" s="387"/>
      <c r="D42" s="387"/>
      <c r="E42" s="388"/>
    </row>
    <row r="43" spans="1:5" ht="27.75" customHeight="1" x14ac:dyDescent="0.2">
      <c r="A43" s="226" t="s">
        <v>88</v>
      </c>
      <c r="B43" s="374" t="s">
        <v>202</v>
      </c>
      <c r="C43" s="374"/>
      <c r="D43" s="374"/>
      <c r="E43" s="374"/>
    </row>
    <row r="44" spans="1:5" ht="24.75" customHeight="1" x14ac:dyDescent="0.2">
      <c r="A44" s="227" t="s">
        <v>89</v>
      </c>
      <c r="B44" s="375" t="s">
        <v>204</v>
      </c>
      <c r="C44" s="376"/>
      <c r="D44" s="376"/>
      <c r="E44" s="377"/>
    </row>
    <row r="45" spans="1:5" x14ac:dyDescent="0.2">
      <c r="A45" s="378" t="s">
        <v>90</v>
      </c>
      <c r="B45" s="380" t="s">
        <v>203</v>
      </c>
      <c r="C45" s="381"/>
      <c r="D45" s="381"/>
      <c r="E45" s="382"/>
    </row>
    <row r="46" spans="1:5" ht="27.75" customHeight="1" x14ac:dyDescent="0.2">
      <c r="A46" s="379"/>
      <c r="B46" s="383"/>
      <c r="C46" s="384"/>
      <c r="D46" s="384"/>
      <c r="E46" s="385"/>
    </row>
    <row r="47" spans="1:5" ht="38.25" x14ac:dyDescent="0.2">
      <c r="A47" s="225" t="s">
        <v>200</v>
      </c>
      <c r="B47" s="223" t="s">
        <v>192</v>
      </c>
      <c r="C47" s="223" t="s">
        <v>193</v>
      </c>
      <c r="D47" s="223" t="s">
        <v>194</v>
      </c>
      <c r="E47" s="223" t="s">
        <v>195</v>
      </c>
    </row>
    <row r="48" spans="1:5" x14ac:dyDescent="0.2">
      <c r="A48" s="228" t="s">
        <v>191</v>
      </c>
      <c r="B48" s="244" t="s">
        <v>196</v>
      </c>
      <c r="C48" s="244" t="s">
        <v>197</v>
      </c>
      <c r="D48" s="244" t="s">
        <v>198</v>
      </c>
      <c r="E48" s="244" t="s">
        <v>199</v>
      </c>
    </row>
  </sheetData>
  <sheetProtection algorithmName="SHA-512" hashValue="fCFJIsrGRPCpowV5X+E3/DuXcmpOqXDrLhWwLP2Lub48+j5krmsdAQEmurHSJafWcYRUNZZhWiiR3+0n9o44eg==" saltValue="gzrrJwHqQ3tIIc4qPNKI0A==" spinCount="100000" sheet="1" objects="1" scenarios="1"/>
  <mergeCells count="39">
    <mergeCell ref="B37:E37"/>
    <mergeCell ref="B43:E43"/>
    <mergeCell ref="B44:E44"/>
    <mergeCell ref="A45:A46"/>
    <mergeCell ref="B45:E46"/>
    <mergeCell ref="B42:E42"/>
    <mergeCell ref="B14:E14"/>
    <mergeCell ref="B1:E2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6:E16"/>
    <mergeCell ref="B17:E17"/>
    <mergeCell ref="B18:E18"/>
    <mergeCell ref="B19:E19"/>
    <mergeCell ref="B20:E20"/>
    <mergeCell ref="B33:E33"/>
    <mergeCell ref="A3:E3"/>
    <mergeCell ref="A34:E35"/>
    <mergeCell ref="B27:E27"/>
    <mergeCell ref="B28:E28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B26:E26"/>
    <mergeCell ref="B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5"/>
  <sheetViews>
    <sheetView workbookViewId="0">
      <selection activeCell="I26" sqref="I26"/>
    </sheetView>
  </sheetViews>
  <sheetFormatPr defaultRowHeight="12.75" x14ac:dyDescent="0.2"/>
  <cols>
    <col min="1" max="1" width="3.5703125" customWidth="1"/>
    <col min="2" max="2" width="1.5703125" customWidth="1"/>
    <col min="3" max="3" width="22.7109375" customWidth="1"/>
    <col min="4" max="4" width="6.140625" customWidth="1"/>
    <col min="5" max="5" width="12" customWidth="1"/>
    <col min="6" max="8" width="8" customWidth="1"/>
    <col min="9" max="9" width="8.42578125" customWidth="1"/>
    <col min="10" max="10" width="8" customWidth="1"/>
    <col min="11" max="12" width="1.140625" customWidth="1"/>
    <col min="13" max="13" width="21.28515625" customWidth="1"/>
    <col min="14" max="14" width="5" customWidth="1"/>
  </cols>
  <sheetData>
    <row r="1" spans="1:14" ht="26.25" x14ac:dyDescent="0.2">
      <c r="A1" s="393" t="s">
        <v>71</v>
      </c>
      <c r="B1" s="394"/>
      <c r="C1" s="394"/>
      <c r="D1" s="394"/>
      <c r="E1" s="394"/>
      <c r="F1" s="394"/>
      <c r="G1" s="394"/>
      <c r="H1" s="394"/>
      <c r="I1" s="395" t="str">
        <f>UPPER(B3)</f>
        <v>TES190001</v>
      </c>
      <c r="J1" s="395"/>
      <c r="K1" s="395"/>
      <c r="L1" s="395"/>
      <c r="M1" s="113"/>
      <c r="N1" s="112"/>
    </row>
    <row r="2" spans="1:14" ht="26.25" x14ac:dyDescent="0.2">
      <c r="A2" s="30"/>
      <c r="B2" s="396" t="s">
        <v>68</v>
      </c>
      <c r="C2" s="397"/>
      <c r="D2" s="398" t="s">
        <v>17</v>
      </c>
      <c r="E2" s="399"/>
      <c r="F2" s="398" t="s">
        <v>69</v>
      </c>
      <c r="G2" s="399"/>
      <c r="H2" s="400" t="s">
        <v>70</v>
      </c>
      <c r="I2" s="401"/>
      <c r="J2" s="402" t="s">
        <v>20</v>
      </c>
      <c r="K2" s="403"/>
      <c r="L2" s="110"/>
      <c r="M2" s="111"/>
      <c r="N2" s="31"/>
    </row>
    <row r="3" spans="1:14" ht="15.75" x14ac:dyDescent="0.2">
      <c r="A3" s="32"/>
      <c r="B3" s="404" t="str">
        <f>UPPER('Karta matky'!B12)</f>
        <v>TES190001</v>
      </c>
      <c r="C3" s="404"/>
      <c r="D3" s="405" t="str">
        <f>UPPER('Karta matky'!C12)</f>
        <v>X</v>
      </c>
      <c r="E3" s="405"/>
      <c r="F3" s="405" t="str">
        <f>UPPER('Karta matky'!D12)</f>
        <v>X</v>
      </c>
      <c r="G3" s="405"/>
      <c r="H3" s="405" t="str">
        <f>UPPER('Karta matky'!E12)</f>
        <v>X</v>
      </c>
      <c r="I3" s="405"/>
      <c r="J3" s="406">
        <f>VALUE('Karta matky'!H12)</f>
        <v>0</v>
      </c>
      <c r="K3" s="406"/>
      <c r="L3" s="37"/>
      <c r="M3" s="38"/>
      <c r="N3" s="33"/>
    </row>
    <row r="4" spans="1:14" ht="21.75" customHeight="1" thickBot="1" x14ac:dyDescent="0.25">
      <c r="A4" s="32"/>
      <c r="B4" s="407" t="s">
        <v>36</v>
      </c>
      <c r="C4" s="408"/>
      <c r="D4" s="408"/>
      <c r="E4" s="408"/>
      <c r="F4" s="408"/>
      <c r="G4" s="408"/>
      <c r="H4" s="408"/>
      <c r="I4" s="408"/>
      <c r="J4" s="408"/>
      <c r="K4" s="409"/>
      <c r="L4" s="37"/>
      <c r="M4" s="39" t="s">
        <v>37</v>
      </c>
      <c r="N4" s="33"/>
    </row>
    <row r="5" spans="1:14" ht="17.25" thickTop="1" thickBot="1" x14ac:dyDescent="0.25">
      <c r="A5" s="32"/>
      <c r="B5" s="34"/>
      <c r="C5" s="40" t="s">
        <v>38</v>
      </c>
      <c r="D5" s="37"/>
      <c r="E5" s="41"/>
      <c r="F5" s="37"/>
      <c r="G5" s="42" t="s">
        <v>205</v>
      </c>
      <c r="H5" s="43">
        <v>12</v>
      </c>
      <c r="I5" s="44" t="s">
        <v>39</v>
      </c>
      <c r="J5" s="37"/>
      <c r="K5" s="38"/>
      <c r="L5" s="37"/>
      <c r="M5" s="45" t="str">
        <f>IF(H5=12,"",IF(H5=24,"","I musí biť 12 alebo 24"))</f>
        <v/>
      </c>
      <c r="N5" s="33"/>
    </row>
    <row r="6" spans="1:14" ht="17.25" thickTop="1" thickBot="1" x14ac:dyDescent="0.25">
      <c r="A6" s="32"/>
      <c r="B6" s="34"/>
      <c r="C6" s="40" t="s">
        <v>40</v>
      </c>
      <c r="D6" s="41"/>
      <c r="E6" s="41"/>
      <c r="F6" s="37"/>
      <c r="G6" s="42" t="s">
        <v>41</v>
      </c>
      <c r="H6" s="43">
        <v>100</v>
      </c>
      <c r="I6" s="46"/>
      <c r="J6" s="37"/>
      <c r="K6" s="38"/>
      <c r="L6" s="37"/>
      <c r="M6" s="45" t="str">
        <f>IF(H5=12,IF(F10&lt;12,IF(F11&lt;12,"Chybný čas t1",IF(F12&gt;12,"Chybný čas t2",IF(F13&lt;12,"Chybný čas t3",""))),IF(F11&gt;12,"Chybný čas t1",IF(F12&lt;12,"Chybný čas t2",IF(F13&gt;12,"Chybný čas t3"," "))))," ")</f>
        <v/>
      </c>
      <c r="N6" s="33"/>
    </row>
    <row r="7" spans="1:14" ht="13.5" thickTop="1" x14ac:dyDescent="0.2">
      <c r="A7" s="32"/>
      <c r="B7" s="47"/>
      <c r="C7" s="48"/>
      <c r="D7" s="49"/>
      <c r="E7" s="49"/>
      <c r="F7" s="50"/>
      <c r="G7" s="51"/>
      <c r="H7" s="48"/>
      <c r="I7" s="48"/>
      <c r="J7" s="48"/>
      <c r="K7" s="52"/>
      <c r="L7" s="37"/>
      <c r="M7" s="38"/>
      <c r="N7" s="33"/>
    </row>
    <row r="8" spans="1:14" x14ac:dyDescent="0.2">
      <c r="A8" s="32"/>
      <c r="B8" s="34"/>
      <c r="C8" s="37"/>
      <c r="D8" s="41"/>
      <c r="E8" s="41"/>
      <c r="F8" s="42"/>
      <c r="G8" s="53"/>
      <c r="H8" s="37"/>
      <c r="I8" s="37"/>
      <c r="J8" s="37"/>
      <c r="K8" s="38"/>
      <c r="L8" s="37"/>
      <c r="M8" s="38"/>
      <c r="N8" s="33"/>
    </row>
    <row r="9" spans="1:14" ht="15.75" thickBot="1" x14ac:dyDescent="0.3">
      <c r="A9" s="32"/>
      <c r="B9" s="34"/>
      <c r="C9" s="36"/>
      <c r="D9" s="37"/>
      <c r="E9" s="42" t="s">
        <v>42</v>
      </c>
      <c r="F9" s="42" t="s">
        <v>43</v>
      </c>
      <c r="G9" s="54" t="s">
        <v>44</v>
      </c>
      <c r="H9" s="55"/>
      <c r="I9" s="392" t="s">
        <v>45</v>
      </c>
      <c r="J9" s="392"/>
      <c r="K9" s="56"/>
      <c r="L9" s="57"/>
      <c r="M9" s="38"/>
      <c r="N9" s="33"/>
    </row>
    <row r="10" spans="1:14" ht="14.25" thickTop="1" thickBot="1" x14ac:dyDescent="0.25">
      <c r="A10" s="32"/>
      <c r="B10" s="34"/>
      <c r="C10" s="58" t="s">
        <v>46</v>
      </c>
      <c r="D10" s="59" t="s">
        <v>47</v>
      </c>
      <c r="E10" s="60">
        <v>42133</v>
      </c>
      <c r="F10" s="61">
        <v>8</v>
      </c>
      <c r="G10" s="62" t="s">
        <v>48</v>
      </c>
      <c r="H10" s="61">
        <v>0</v>
      </c>
      <c r="I10" s="63"/>
      <c r="J10" s="63"/>
      <c r="K10" s="64"/>
      <c r="L10" s="63"/>
      <c r="M10" s="45" t="str">
        <f>IF(H10&lt;0,"N0 nesmie biť záporná"," ")</f>
        <v xml:space="preserve"> </v>
      </c>
      <c r="N10" s="33"/>
    </row>
    <row r="11" spans="1:14" ht="14.25" thickTop="1" thickBot="1" x14ac:dyDescent="0.25">
      <c r="A11" s="32"/>
      <c r="B11" s="34"/>
      <c r="C11" s="58" t="s">
        <v>49</v>
      </c>
      <c r="D11" s="59" t="s">
        <v>50</v>
      </c>
      <c r="E11" s="65">
        <f>IF(H5=12,IF(F10&gt;12,E10+1,E10),E10+1)</f>
        <v>42133</v>
      </c>
      <c r="F11" s="61">
        <v>20</v>
      </c>
      <c r="G11" s="62" t="s">
        <v>51</v>
      </c>
      <c r="H11" s="61">
        <v>36</v>
      </c>
      <c r="I11" s="63"/>
      <c r="J11" s="63"/>
      <c r="K11" s="64"/>
      <c r="L11" s="63"/>
      <c r="M11" s="45" t="str">
        <f>IF(H10&gt;0,IF(H10&gt;H11,"N1 nesmie biť &lt; N0"," ")," ")</f>
        <v xml:space="preserve"> </v>
      </c>
      <c r="N11" s="33"/>
    </row>
    <row r="12" spans="1:14" ht="14.25" thickTop="1" thickBot="1" x14ac:dyDescent="0.25">
      <c r="A12" s="32"/>
      <c r="B12" s="34"/>
      <c r="C12" s="58" t="s">
        <v>52</v>
      </c>
      <c r="D12" s="59" t="s">
        <v>53</v>
      </c>
      <c r="E12" s="65">
        <f>IF(H5=12,IF(F11&gt;12,E11+1,E11),E11+1)</f>
        <v>42134</v>
      </c>
      <c r="F12" s="61">
        <v>8</v>
      </c>
      <c r="G12" s="62" t="s">
        <v>54</v>
      </c>
      <c r="H12" s="61">
        <v>66</v>
      </c>
      <c r="I12" s="63"/>
      <c r="J12" s="63"/>
      <c r="K12" s="64"/>
      <c r="L12" s="63"/>
      <c r="M12" s="45" t="str">
        <f>IF(H12&gt;0,IF(H11&gt;H12,"N2 nesmie biť &lt; N1"," ")," ")</f>
        <v xml:space="preserve"> </v>
      </c>
      <c r="N12" s="33"/>
    </row>
    <row r="13" spans="1:14" ht="14.25" thickTop="1" thickBot="1" x14ac:dyDescent="0.25">
      <c r="A13" s="32"/>
      <c r="B13" s="34"/>
      <c r="C13" s="58" t="s">
        <v>55</v>
      </c>
      <c r="D13" s="59" t="s">
        <v>56</v>
      </c>
      <c r="E13" s="65">
        <f>IF(H5=12,IF(F12&gt;12,E12+1,E12),E12+1)</f>
        <v>42134</v>
      </c>
      <c r="F13" s="61">
        <v>20</v>
      </c>
      <c r="G13" s="62" t="s">
        <v>57</v>
      </c>
      <c r="H13" s="61">
        <v>94</v>
      </c>
      <c r="I13" s="62" t="s">
        <v>58</v>
      </c>
      <c r="J13" s="61">
        <v>6</v>
      </c>
      <c r="K13" s="66"/>
      <c r="L13" s="67"/>
      <c r="M13" s="45" t="str">
        <f>IF(H13&gt;0,IF(H12&gt;H13,"N3 nesmie biť &lt; N2"," ")," ")</f>
        <v xml:space="preserve"> </v>
      </c>
      <c r="N13" s="33"/>
    </row>
    <row r="14" spans="1:14" ht="13.5" thickTop="1" x14ac:dyDescent="0.2">
      <c r="A14" s="32"/>
      <c r="B14" s="47"/>
      <c r="C14" s="68"/>
      <c r="D14" s="69"/>
      <c r="E14" s="70"/>
      <c r="F14" s="71"/>
      <c r="G14" s="72"/>
      <c r="H14" s="71"/>
      <c r="I14" s="72"/>
      <c r="J14" s="71"/>
      <c r="K14" s="73"/>
      <c r="L14" s="74"/>
      <c r="M14" s="75"/>
      <c r="N14" s="33"/>
    </row>
    <row r="15" spans="1:14" x14ac:dyDescent="0.2">
      <c r="A15" s="32"/>
      <c r="B15" s="34"/>
      <c r="C15" s="37"/>
      <c r="D15" s="42"/>
      <c r="E15" s="76"/>
      <c r="F15" s="77"/>
      <c r="G15" s="78"/>
      <c r="H15" s="79"/>
      <c r="I15" s="78"/>
      <c r="J15" s="77"/>
      <c r="K15" s="80"/>
      <c r="L15" s="77"/>
      <c r="M15" s="81"/>
      <c r="N15" s="33"/>
    </row>
    <row r="16" spans="1:14" ht="18" x14ac:dyDescent="0.2">
      <c r="A16" s="32"/>
      <c r="B16" s="34"/>
      <c r="C16" s="35" t="s">
        <v>59</v>
      </c>
      <c r="D16" s="37"/>
      <c r="E16" s="37"/>
      <c r="F16" s="82"/>
      <c r="G16" s="62"/>
      <c r="H16" s="83"/>
      <c r="I16" s="84" t="s">
        <v>60</v>
      </c>
      <c r="J16" s="114">
        <f>((H11-H10)*(E18/2)+(H12-H11)*(E18+E19)/2+(H13-H12)*(E19+E20)/2+(H6-H13-J13)*(E20+H5/2))/(H6-H10-J13)+((J13*E20)/(H13-H10))</f>
        <v>19.276595744680851</v>
      </c>
      <c r="K16" s="85"/>
      <c r="L16" s="86"/>
      <c r="M16" s="45" t="str">
        <f>IF(J13&gt;0, IF(H13+J13&gt;H6,"NL+N3 nesmie biť &gt; P"," ")," ")</f>
        <v xml:space="preserve"> </v>
      </c>
      <c r="N16" s="33"/>
    </row>
    <row r="17" spans="1:15" ht="18" x14ac:dyDescent="0.25">
      <c r="A17" s="32"/>
      <c r="B17" s="47"/>
      <c r="C17" s="258" t="s">
        <v>201</v>
      </c>
      <c r="D17" s="48"/>
      <c r="E17" s="48"/>
      <c r="F17" s="87"/>
      <c r="G17" s="48"/>
      <c r="H17" s="48"/>
      <c r="I17" s="410">
        <f>SUM(100-(J16))/H5</f>
        <v>6.7269503546099294</v>
      </c>
      <c r="J17" s="411"/>
      <c r="K17" s="89"/>
      <c r="L17" s="88"/>
      <c r="M17" s="52"/>
      <c r="N17" s="33"/>
    </row>
    <row r="18" spans="1:15" x14ac:dyDescent="0.2">
      <c r="A18" s="32"/>
      <c r="B18" s="90"/>
      <c r="C18" s="91" t="s">
        <v>61</v>
      </c>
      <c r="D18" s="92" t="s">
        <v>62</v>
      </c>
      <c r="E18" s="93">
        <f>IF(H5=24, F11-F10+H5, IF(E10=E11,F11-F10,F11-F10+24))</f>
        <v>12</v>
      </c>
      <c r="F18" s="94"/>
      <c r="G18" s="94"/>
      <c r="H18" s="94"/>
      <c r="I18" s="116" t="s">
        <v>103</v>
      </c>
      <c r="J18" s="94"/>
      <c r="K18" s="94"/>
      <c r="L18" s="94"/>
      <c r="M18" s="94"/>
      <c r="N18" s="33"/>
    </row>
    <row r="19" spans="1:15" x14ac:dyDescent="0.2">
      <c r="A19" s="32"/>
      <c r="B19" s="95"/>
      <c r="C19" s="96" t="s">
        <v>63</v>
      </c>
      <c r="D19" s="97" t="s">
        <v>64</v>
      </c>
      <c r="E19" s="98">
        <f>F12-F10+2*H5</f>
        <v>24</v>
      </c>
      <c r="F19" s="94"/>
      <c r="G19" s="99"/>
      <c r="H19" s="94"/>
      <c r="I19" s="100" t="s">
        <v>104</v>
      </c>
      <c r="J19" s="100"/>
      <c r="K19" s="100"/>
      <c r="L19" s="100"/>
      <c r="M19" s="100"/>
      <c r="N19" s="33"/>
    </row>
    <row r="20" spans="1:15" ht="15" x14ac:dyDescent="0.25">
      <c r="A20" s="32"/>
      <c r="B20" s="101"/>
      <c r="C20" s="102" t="s">
        <v>65</v>
      </c>
      <c r="D20" s="103" t="s">
        <v>66</v>
      </c>
      <c r="E20" s="104">
        <f>IF(H5=24,F13-F10+3*H5,IF(E13=E12,F13-F10+2*H5,F13-F10+4*H5))</f>
        <v>36</v>
      </c>
      <c r="F20" s="94"/>
      <c r="G20" s="99"/>
      <c r="H20" s="94"/>
      <c r="I20" s="105" t="s">
        <v>67</v>
      </c>
      <c r="J20" s="100"/>
      <c r="K20" s="100"/>
      <c r="L20" s="100"/>
      <c r="M20" s="100"/>
      <c r="N20" s="33"/>
    </row>
    <row r="21" spans="1:15" x14ac:dyDescent="0.2">
      <c r="A21" s="32"/>
      <c r="B21" s="94"/>
      <c r="C21" s="94"/>
      <c r="D21" s="94"/>
      <c r="E21" s="94"/>
      <c r="F21" s="94"/>
      <c r="G21" s="94"/>
      <c r="H21" s="94"/>
      <c r="I21" s="100"/>
      <c r="J21" s="100"/>
      <c r="K21" s="100"/>
      <c r="L21" s="100"/>
      <c r="M21" s="100"/>
      <c r="N21" s="33"/>
    </row>
    <row r="22" spans="1:15" ht="15" x14ac:dyDescent="0.2">
      <c r="A22" s="389" t="s">
        <v>105</v>
      </c>
      <c r="B22" s="390"/>
      <c r="C22" s="390"/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1"/>
    </row>
    <row r="23" spans="1:15" ht="13.5" thickBot="1" x14ac:dyDescent="0.25">
      <c r="A23" s="106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8"/>
    </row>
    <row r="26" spans="1:15" x14ac:dyDescent="0.2">
      <c r="C26" s="109"/>
    </row>
    <row r="27" spans="1:15" x14ac:dyDescent="0.2">
      <c r="C27" s="1"/>
    </row>
    <row r="28" spans="1:15" x14ac:dyDescent="0.2">
      <c r="C28" s="1"/>
    </row>
    <row r="29" spans="1:15" x14ac:dyDescent="0.2">
      <c r="C29" s="1"/>
    </row>
    <row r="30" spans="1:15" x14ac:dyDescent="0.2">
      <c r="C30" s="1"/>
    </row>
    <row r="31" spans="1:15" x14ac:dyDescent="0.2">
      <c r="C31" s="1"/>
    </row>
    <row r="32" spans="1:15" x14ac:dyDescent="0.2">
      <c r="C32" s="2"/>
      <c r="D32" s="3"/>
      <c r="E32" s="2"/>
      <c r="F32" s="2"/>
      <c r="G32" s="2"/>
      <c r="H32" s="3"/>
      <c r="I32" s="2"/>
      <c r="J32" s="2"/>
      <c r="K32" s="2"/>
      <c r="L32" s="2"/>
      <c r="M32" s="2"/>
      <c r="N32" s="2"/>
      <c r="O32" s="2"/>
    </row>
    <row r="33" spans="3:15" x14ac:dyDescent="0.2"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3:15" x14ac:dyDescent="0.2"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3:15" x14ac:dyDescent="0.2"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3:15" x14ac:dyDescent="0.2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3:15" x14ac:dyDescent="0.2">
      <c r="C37" s="109"/>
      <c r="D37" s="3"/>
      <c r="E37" s="2"/>
      <c r="F37" s="2"/>
      <c r="G37" s="2"/>
      <c r="H37" s="3"/>
      <c r="I37" s="2"/>
      <c r="J37" s="2"/>
      <c r="K37" s="2"/>
      <c r="L37" s="2"/>
      <c r="M37" s="2"/>
      <c r="N37" s="2"/>
      <c r="O37" s="2"/>
    </row>
    <row r="38" spans="3:15" x14ac:dyDescent="0.2"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3:15" x14ac:dyDescent="0.2"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3:15" x14ac:dyDescent="0.2"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3:15" x14ac:dyDescent="0.2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3:15" x14ac:dyDescent="0.2">
      <c r="D42" s="3"/>
      <c r="E42" s="2"/>
      <c r="F42" s="2"/>
      <c r="G42" s="2"/>
      <c r="H42" s="3"/>
      <c r="I42" s="2"/>
      <c r="J42" s="2"/>
      <c r="K42" s="2"/>
      <c r="L42" s="2"/>
      <c r="M42" s="2"/>
      <c r="N42" s="2"/>
      <c r="O42" s="2"/>
    </row>
    <row r="43" spans="3:15" x14ac:dyDescent="0.2">
      <c r="C43" s="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3:15" x14ac:dyDescent="0.2">
      <c r="C44" s="1"/>
    </row>
    <row r="45" spans="3:15" x14ac:dyDescent="0.2">
      <c r="C45" s="1"/>
    </row>
  </sheetData>
  <sheetProtection algorithmName="SHA-512" hashValue="jVFaZ3CBARliGV9uEyTzcgzLXGOfsbl45UkZcTYCkH0HLPAD0CdpjUAZ/iVUxplXnZhm5kB+JYQO8PJHob8/SQ==" saltValue="hV720Rre/4/0GRwopnLVrg==" spinCount="100000" sheet="1" objects="1" scenarios="1"/>
  <mergeCells count="16">
    <mergeCell ref="A22:N22"/>
    <mergeCell ref="I9:J9"/>
    <mergeCell ref="A1:H1"/>
    <mergeCell ref="I1:L1"/>
    <mergeCell ref="B2:C2"/>
    <mergeCell ref="D2:E2"/>
    <mergeCell ref="F2:G2"/>
    <mergeCell ref="H2:I2"/>
    <mergeCell ref="J2:K2"/>
    <mergeCell ref="B3:C3"/>
    <mergeCell ref="D3:E3"/>
    <mergeCell ref="F3:G3"/>
    <mergeCell ref="H3:I3"/>
    <mergeCell ref="J3:K3"/>
    <mergeCell ref="B4:K4"/>
    <mergeCell ref="I17:J17"/>
  </mergeCells>
  <hyperlinks>
    <hyperlink ref="I20" r:id="rId1" xr:uid="{00000000-0004-0000-0200-000000000000}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5"/>
  <sheetViews>
    <sheetView workbookViewId="0">
      <selection activeCell="H5" sqref="H5"/>
    </sheetView>
  </sheetViews>
  <sheetFormatPr defaultRowHeight="12.75" x14ac:dyDescent="0.2"/>
  <cols>
    <col min="1" max="1" width="3.5703125" customWidth="1"/>
    <col min="2" max="2" width="1.5703125" customWidth="1"/>
    <col min="3" max="3" width="22.7109375" customWidth="1"/>
    <col min="4" max="4" width="6.140625" customWidth="1"/>
    <col min="5" max="5" width="12" customWidth="1"/>
    <col min="6" max="8" width="8" customWidth="1"/>
    <col min="9" max="9" width="8.42578125" customWidth="1"/>
    <col min="10" max="10" width="8" customWidth="1"/>
    <col min="11" max="12" width="1.140625" customWidth="1"/>
    <col min="13" max="13" width="21.28515625" customWidth="1"/>
    <col min="14" max="14" width="5" customWidth="1"/>
  </cols>
  <sheetData>
    <row r="1" spans="1:14" ht="26.25" x14ac:dyDescent="0.2">
      <c r="A1" s="393" t="s">
        <v>71</v>
      </c>
      <c r="B1" s="394"/>
      <c r="C1" s="394"/>
      <c r="D1" s="394"/>
      <c r="E1" s="394"/>
      <c r="F1" s="394"/>
      <c r="G1" s="394"/>
      <c r="H1" s="394"/>
      <c r="I1" s="395" t="str">
        <f>UPPER(B3)</f>
        <v>TES190001</v>
      </c>
      <c r="J1" s="395"/>
      <c r="K1" s="395"/>
      <c r="L1" s="395"/>
      <c r="M1" s="113"/>
      <c r="N1" s="112"/>
    </row>
    <row r="2" spans="1:14" ht="26.25" customHeight="1" x14ac:dyDescent="0.2">
      <c r="A2" s="30"/>
      <c r="B2" s="396" t="s">
        <v>68</v>
      </c>
      <c r="C2" s="397"/>
      <c r="D2" s="398" t="s">
        <v>17</v>
      </c>
      <c r="E2" s="399"/>
      <c r="F2" s="398" t="s">
        <v>69</v>
      </c>
      <c r="G2" s="399"/>
      <c r="H2" s="400" t="s">
        <v>70</v>
      </c>
      <c r="I2" s="401"/>
      <c r="J2" s="402" t="s">
        <v>20</v>
      </c>
      <c r="K2" s="403"/>
      <c r="L2" s="110"/>
      <c r="M2" s="111"/>
      <c r="N2" s="31"/>
    </row>
    <row r="3" spans="1:14" ht="15.75" x14ac:dyDescent="0.2">
      <c r="A3" s="32"/>
      <c r="B3" s="404" t="str">
        <f>UPPER('Karta matky'!B12)</f>
        <v>TES190001</v>
      </c>
      <c r="C3" s="404"/>
      <c r="D3" s="405" t="str">
        <f>UPPER('Karta matky'!C12)</f>
        <v>X</v>
      </c>
      <c r="E3" s="405"/>
      <c r="F3" s="405" t="str">
        <f>UPPER('Karta matky'!D12)</f>
        <v>X</v>
      </c>
      <c r="G3" s="405"/>
      <c r="H3" s="405" t="str">
        <f>UPPER('Karta matky'!E12)</f>
        <v>X</v>
      </c>
      <c r="I3" s="405"/>
      <c r="J3" s="406">
        <f>VALUE('Karta matky'!H12)</f>
        <v>0</v>
      </c>
      <c r="K3" s="406"/>
      <c r="L3" s="37"/>
      <c r="M3" s="38"/>
      <c r="N3" s="33"/>
    </row>
    <row r="4" spans="1:14" ht="21.75" customHeight="1" thickBot="1" x14ac:dyDescent="0.25">
      <c r="A4" s="32"/>
      <c r="B4" s="407" t="s">
        <v>36</v>
      </c>
      <c r="C4" s="408"/>
      <c r="D4" s="408"/>
      <c r="E4" s="408"/>
      <c r="F4" s="408"/>
      <c r="G4" s="408"/>
      <c r="H4" s="408"/>
      <c r="I4" s="408"/>
      <c r="J4" s="408"/>
      <c r="K4" s="409"/>
      <c r="L4" s="37"/>
      <c r="M4" s="39" t="s">
        <v>37</v>
      </c>
      <c r="N4" s="33"/>
    </row>
    <row r="5" spans="1:14" ht="17.25" thickTop="1" thickBot="1" x14ac:dyDescent="0.25">
      <c r="A5" s="32"/>
      <c r="B5" s="34"/>
      <c r="C5" s="40" t="s">
        <v>38</v>
      </c>
      <c r="D5" s="37"/>
      <c r="E5" s="41"/>
      <c r="F5" s="37"/>
      <c r="G5" s="42" t="s">
        <v>205</v>
      </c>
      <c r="H5" s="43">
        <v>12</v>
      </c>
      <c r="I5" s="44" t="s">
        <v>39</v>
      </c>
      <c r="J5" s="37"/>
      <c r="K5" s="38"/>
      <c r="L5" s="37"/>
      <c r="M5" s="45" t="str">
        <f>IF(H5=12,"",IF(H5=24,"","I musí biť 12 alebo 24"))</f>
        <v/>
      </c>
      <c r="N5" s="33"/>
    </row>
    <row r="6" spans="1:14" ht="17.25" thickTop="1" thickBot="1" x14ac:dyDescent="0.25">
      <c r="A6" s="32"/>
      <c r="B6" s="34"/>
      <c r="C6" s="40" t="s">
        <v>40</v>
      </c>
      <c r="D6" s="41"/>
      <c r="E6" s="41"/>
      <c r="F6" s="37"/>
      <c r="G6" s="42" t="s">
        <v>41</v>
      </c>
      <c r="H6" s="43">
        <v>100</v>
      </c>
      <c r="I6" s="46"/>
      <c r="J6" s="37"/>
      <c r="K6" s="38"/>
      <c r="L6" s="37"/>
      <c r="M6" s="45" t="str">
        <f>IF(H5=12,IF(F10&lt;12,IF(F11&lt;12,"Chybný čas t1",IF(F12&gt;12,"Chybný čas t2",IF(F13&lt;12,"Chybný čas t3",""))),IF(F11&gt;12,"Chybný čas t1",IF(F12&lt;12,"Chybný čas t2",IF(F13&gt;12,"Chybný čas t3"," "))))," ")</f>
        <v/>
      </c>
      <c r="N6" s="33"/>
    </row>
    <row r="7" spans="1:14" ht="13.5" thickTop="1" x14ac:dyDescent="0.2">
      <c r="A7" s="32"/>
      <c r="B7" s="47"/>
      <c r="C7" s="48"/>
      <c r="D7" s="49"/>
      <c r="E7" s="49"/>
      <c r="F7" s="50"/>
      <c r="G7" s="51"/>
      <c r="H7" s="48"/>
      <c r="I7" s="48"/>
      <c r="J7" s="48"/>
      <c r="K7" s="52"/>
      <c r="L7" s="37"/>
      <c r="M7" s="38"/>
      <c r="N7" s="33"/>
    </row>
    <row r="8" spans="1:14" x14ac:dyDescent="0.2">
      <c r="A8" s="32"/>
      <c r="B8" s="34"/>
      <c r="C8" s="37"/>
      <c r="D8" s="41"/>
      <c r="E8" s="41"/>
      <c r="F8" s="42"/>
      <c r="G8" s="53"/>
      <c r="H8" s="37"/>
      <c r="I8" s="37"/>
      <c r="J8" s="37"/>
      <c r="K8" s="38"/>
      <c r="L8" s="37"/>
      <c r="M8" s="38"/>
      <c r="N8" s="33"/>
    </row>
    <row r="9" spans="1:14" ht="15.75" thickBot="1" x14ac:dyDescent="0.3">
      <c r="A9" s="32"/>
      <c r="B9" s="34"/>
      <c r="C9" s="36"/>
      <c r="D9" s="37"/>
      <c r="E9" s="42" t="s">
        <v>42</v>
      </c>
      <c r="F9" s="42" t="s">
        <v>43</v>
      </c>
      <c r="G9" s="54" t="s">
        <v>44</v>
      </c>
      <c r="H9" s="55"/>
      <c r="I9" s="392" t="s">
        <v>45</v>
      </c>
      <c r="J9" s="392"/>
      <c r="K9" s="56"/>
      <c r="L9" s="57"/>
      <c r="M9" s="38"/>
      <c r="N9" s="33"/>
    </row>
    <row r="10" spans="1:14" ht="14.25" thickTop="1" thickBot="1" x14ac:dyDescent="0.25">
      <c r="A10" s="32"/>
      <c r="B10" s="34"/>
      <c r="C10" s="58" t="s">
        <v>46</v>
      </c>
      <c r="D10" s="261" t="s">
        <v>47</v>
      </c>
      <c r="E10" s="60">
        <v>42571</v>
      </c>
      <c r="F10" s="61">
        <v>9</v>
      </c>
      <c r="G10" s="62" t="s">
        <v>48</v>
      </c>
      <c r="H10" s="61">
        <v>0</v>
      </c>
      <c r="I10" s="63"/>
      <c r="J10" s="63"/>
      <c r="K10" s="64"/>
      <c r="L10" s="63"/>
      <c r="M10" s="45" t="str">
        <f>IF(H10&lt;0,"N0 nesmie biť záporná"," ")</f>
        <v xml:space="preserve"> </v>
      </c>
      <c r="N10" s="33"/>
    </row>
    <row r="11" spans="1:14" ht="14.25" thickTop="1" thickBot="1" x14ac:dyDescent="0.25">
      <c r="A11" s="32"/>
      <c r="B11" s="34"/>
      <c r="C11" s="58" t="s">
        <v>49</v>
      </c>
      <c r="D11" s="261" t="s">
        <v>50</v>
      </c>
      <c r="E11" s="65">
        <f>IF(H5=12,IF(F10&gt;12,E10+1,E10),E10+1)</f>
        <v>42571</v>
      </c>
      <c r="F11" s="61">
        <v>19</v>
      </c>
      <c r="G11" s="62" t="s">
        <v>51</v>
      </c>
      <c r="H11" s="61">
        <v>27</v>
      </c>
      <c r="I11" s="63"/>
      <c r="J11" s="63"/>
      <c r="K11" s="64"/>
      <c r="L11" s="63"/>
      <c r="M11" s="45" t="str">
        <f>IF(H10&gt;0,IF(H10&gt;H11,"N1 nesmie biť &lt; N0"," ")," ")</f>
        <v xml:space="preserve"> </v>
      </c>
      <c r="N11" s="33"/>
    </row>
    <row r="12" spans="1:14" ht="14.25" thickTop="1" thickBot="1" x14ac:dyDescent="0.25">
      <c r="A12" s="32"/>
      <c r="B12" s="34"/>
      <c r="C12" s="58" t="s">
        <v>52</v>
      </c>
      <c r="D12" s="261" t="s">
        <v>53</v>
      </c>
      <c r="E12" s="65">
        <f>IF(H5=12,IF(F11&gt;12,E11+1,E11),E11+1)</f>
        <v>42572</v>
      </c>
      <c r="F12" s="61">
        <v>9</v>
      </c>
      <c r="G12" s="62" t="s">
        <v>54</v>
      </c>
      <c r="H12" s="61">
        <v>56</v>
      </c>
      <c r="I12" s="63"/>
      <c r="J12" s="63"/>
      <c r="K12" s="64"/>
      <c r="L12" s="63"/>
      <c r="M12" s="45" t="str">
        <f>IF(H12&gt;0,IF(H11&gt;H12,"N2 nesmie biť &lt; N1"," ")," ")</f>
        <v xml:space="preserve"> </v>
      </c>
      <c r="N12" s="33"/>
    </row>
    <row r="13" spans="1:14" ht="14.25" thickTop="1" thickBot="1" x14ac:dyDescent="0.25">
      <c r="A13" s="32"/>
      <c r="B13" s="34"/>
      <c r="C13" s="58" t="s">
        <v>55</v>
      </c>
      <c r="D13" s="261" t="s">
        <v>56</v>
      </c>
      <c r="E13" s="65">
        <f>IF(H5=12,IF(F12&gt;12,E12+1,E12),E12+1)</f>
        <v>42572</v>
      </c>
      <c r="F13" s="61">
        <v>18</v>
      </c>
      <c r="G13" s="62" t="s">
        <v>57</v>
      </c>
      <c r="H13" s="61">
        <v>97</v>
      </c>
      <c r="I13" s="62" t="s">
        <v>58</v>
      </c>
      <c r="J13" s="61">
        <v>3</v>
      </c>
      <c r="K13" s="66"/>
      <c r="L13" s="67"/>
      <c r="M13" s="45" t="str">
        <f>IF(H13&gt;0,IF(H12&gt;H13,"N3 nesmie biť &lt; N2"," ")," ")</f>
        <v xml:space="preserve"> </v>
      </c>
      <c r="N13" s="33"/>
    </row>
    <row r="14" spans="1:14" ht="13.5" thickTop="1" x14ac:dyDescent="0.2">
      <c r="A14" s="32"/>
      <c r="B14" s="47"/>
      <c r="C14" s="68"/>
      <c r="D14" s="69"/>
      <c r="E14" s="70"/>
      <c r="F14" s="71"/>
      <c r="G14" s="72"/>
      <c r="H14" s="71"/>
      <c r="I14" s="72"/>
      <c r="J14" s="71"/>
      <c r="K14" s="73"/>
      <c r="L14" s="74"/>
      <c r="M14" s="75"/>
      <c r="N14" s="33"/>
    </row>
    <row r="15" spans="1:14" x14ac:dyDescent="0.2">
      <c r="A15" s="32"/>
      <c r="B15" s="34"/>
      <c r="C15" s="37"/>
      <c r="D15" s="42"/>
      <c r="E15" s="76"/>
      <c r="F15" s="77"/>
      <c r="G15" s="78"/>
      <c r="H15" s="79"/>
      <c r="I15" s="78"/>
      <c r="J15" s="77"/>
      <c r="K15" s="80"/>
      <c r="L15" s="77"/>
      <c r="M15" s="81"/>
      <c r="N15" s="33"/>
    </row>
    <row r="16" spans="1:14" ht="18" x14ac:dyDescent="0.2">
      <c r="A16" s="32"/>
      <c r="B16" s="34"/>
      <c r="C16" s="35" t="s">
        <v>59</v>
      </c>
      <c r="D16" s="37"/>
      <c r="E16" s="37"/>
      <c r="F16" s="82"/>
      <c r="G16" s="62"/>
      <c r="H16" s="83"/>
      <c r="I16" s="84" t="s">
        <v>60</v>
      </c>
      <c r="J16" s="114">
        <f>((H11-H10)*(E18/2)+(H12-H11)*(E18+E19)/2+(H13-H12)*(E19+E20)/2+(H6-H13-J13)*(E20+H5/2))/(H6-H10-J13)+((J13*E20)/(H13-H10))</f>
        <v>19.541237113402062</v>
      </c>
      <c r="K16" s="85"/>
      <c r="L16" s="86"/>
      <c r="M16" s="45" t="str">
        <f>IF(J13&gt;0, IF(H13+J13&gt;H6,"NL+N3 nesmie biť &gt; P"," ")," ")</f>
        <v xml:space="preserve"> </v>
      </c>
      <c r="N16" s="33"/>
    </row>
    <row r="17" spans="1:15" ht="18" x14ac:dyDescent="0.25">
      <c r="A17" s="32"/>
      <c r="B17" s="47"/>
      <c r="C17" s="258" t="s">
        <v>201</v>
      </c>
      <c r="D17" s="48"/>
      <c r="E17" s="48"/>
      <c r="F17" s="87"/>
      <c r="G17" s="48"/>
      <c r="H17" s="48"/>
      <c r="I17" s="410">
        <f>SUM(100-(J16))/H5</f>
        <v>6.7048969072164946</v>
      </c>
      <c r="J17" s="411"/>
      <c r="K17" s="89"/>
      <c r="L17" s="88"/>
      <c r="M17" s="52"/>
      <c r="N17" s="33"/>
    </row>
    <row r="18" spans="1:15" x14ac:dyDescent="0.2">
      <c r="A18" s="32"/>
      <c r="B18" s="90"/>
      <c r="C18" s="91" t="s">
        <v>61</v>
      </c>
      <c r="D18" s="92" t="s">
        <v>62</v>
      </c>
      <c r="E18" s="93">
        <f>IF(H5=24, F11-F10+H5, IF(E10=E11,F11-F10,F11-F10+24))</f>
        <v>10</v>
      </c>
      <c r="F18" s="94"/>
      <c r="G18" s="94"/>
      <c r="H18" s="94"/>
      <c r="I18" s="116" t="s">
        <v>103</v>
      </c>
      <c r="J18" s="94"/>
      <c r="K18" s="94"/>
      <c r="L18" s="94"/>
      <c r="M18" s="94"/>
      <c r="N18" s="33"/>
    </row>
    <row r="19" spans="1:15" x14ac:dyDescent="0.2">
      <c r="A19" s="32"/>
      <c r="B19" s="95"/>
      <c r="C19" s="96" t="s">
        <v>63</v>
      </c>
      <c r="D19" s="97" t="s">
        <v>64</v>
      </c>
      <c r="E19" s="98">
        <f>F12-F10+2*H5</f>
        <v>24</v>
      </c>
      <c r="F19" s="94"/>
      <c r="G19" s="99"/>
      <c r="H19" s="94"/>
      <c r="I19" s="100" t="s">
        <v>104</v>
      </c>
      <c r="J19" s="100"/>
      <c r="K19" s="100"/>
      <c r="L19" s="100"/>
      <c r="M19" s="100"/>
      <c r="N19" s="33"/>
    </row>
    <row r="20" spans="1:15" ht="15" x14ac:dyDescent="0.25">
      <c r="A20" s="32"/>
      <c r="B20" s="101"/>
      <c r="C20" s="102" t="s">
        <v>65</v>
      </c>
      <c r="D20" s="103" t="s">
        <v>66</v>
      </c>
      <c r="E20" s="104">
        <f>IF(H5=24,F13-F10+3*H5,IF(E13=E12,F13-F10+2*H5,F13-F10+4*H5))</f>
        <v>33</v>
      </c>
      <c r="F20" s="94"/>
      <c r="G20" s="99"/>
      <c r="H20" s="94"/>
      <c r="I20" s="105" t="s">
        <v>67</v>
      </c>
      <c r="J20" s="100"/>
      <c r="K20" s="100"/>
      <c r="L20" s="100"/>
      <c r="M20" s="100"/>
      <c r="N20" s="33"/>
    </row>
    <row r="21" spans="1:15" x14ac:dyDescent="0.2">
      <c r="A21" s="32"/>
      <c r="B21" s="94"/>
      <c r="C21" s="94"/>
      <c r="D21" s="94"/>
      <c r="E21" s="94"/>
      <c r="F21" s="94"/>
      <c r="G21" s="94"/>
      <c r="H21" s="94"/>
      <c r="I21" s="100"/>
      <c r="J21" s="100"/>
      <c r="K21" s="100"/>
      <c r="L21" s="100"/>
      <c r="M21" s="100"/>
      <c r="N21" s="33"/>
    </row>
    <row r="22" spans="1:15" ht="15" x14ac:dyDescent="0.2">
      <c r="A22" s="389" t="s">
        <v>105</v>
      </c>
      <c r="B22" s="390"/>
      <c r="C22" s="390"/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1"/>
    </row>
    <row r="23" spans="1:15" ht="13.5" thickBot="1" x14ac:dyDescent="0.25">
      <c r="A23" s="106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8"/>
    </row>
    <row r="26" spans="1:15" x14ac:dyDescent="0.2">
      <c r="C26" s="109"/>
    </row>
    <row r="27" spans="1:15" x14ac:dyDescent="0.2">
      <c r="C27" s="1"/>
    </row>
    <row r="28" spans="1:15" x14ac:dyDescent="0.2">
      <c r="C28" s="1"/>
    </row>
    <row r="29" spans="1:15" x14ac:dyDescent="0.2">
      <c r="C29" s="1"/>
    </row>
    <row r="30" spans="1:15" x14ac:dyDescent="0.2">
      <c r="C30" s="1"/>
    </row>
    <row r="31" spans="1:15" x14ac:dyDescent="0.2">
      <c r="C31" s="1"/>
    </row>
    <row r="32" spans="1:15" x14ac:dyDescent="0.2">
      <c r="C32" s="2"/>
      <c r="D32" s="3"/>
      <c r="E32" s="2"/>
      <c r="F32" s="2"/>
      <c r="G32" s="2"/>
      <c r="H32" s="3"/>
      <c r="I32" s="2"/>
      <c r="J32" s="2"/>
      <c r="K32" s="2"/>
      <c r="L32" s="2"/>
      <c r="M32" s="2"/>
      <c r="N32" s="2"/>
      <c r="O32" s="2"/>
    </row>
    <row r="33" spans="3:15" x14ac:dyDescent="0.2"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3:15" x14ac:dyDescent="0.2"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3:15" x14ac:dyDescent="0.2"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3:15" x14ac:dyDescent="0.2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3:15" x14ac:dyDescent="0.2">
      <c r="C37" s="109"/>
      <c r="D37" s="3"/>
      <c r="E37" s="2"/>
      <c r="F37" s="2"/>
      <c r="G37" s="2"/>
      <c r="H37" s="3"/>
      <c r="I37" s="2"/>
      <c r="J37" s="2"/>
      <c r="K37" s="2"/>
      <c r="L37" s="2"/>
      <c r="M37" s="2"/>
      <c r="N37" s="2"/>
      <c r="O37" s="2"/>
    </row>
    <row r="38" spans="3:15" x14ac:dyDescent="0.2"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3:15" x14ac:dyDescent="0.2"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3:15" x14ac:dyDescent="0.2"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3:15" x14ac:dyDescent="0.2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3:15" x14ac:dyDescent="0.2">
      <c r="D42" s="3"/>
      <c r="E42" s="2"/>
      <c r="F42" s="2"/>
      <c r="G42" s="2"/>
      <c r="H42" s="3"/>
      <c r="I42" s="2"/>
      <c r="J42" s="2"/>
      <c r="K42" s="2"/>
      <c r="L42" s="2"/>
      <c r="M42" s="2"/>
      <c r="N42" s="2"/>
      <c r="O42" s="2"/>
    </row>
    <row r="43" spans="3:15" x14ac:dyDescent="0.2">
      <c r="C43" s="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3:15" x14ac:dyDescent="0.2">
      <c r="C44" s="1"/>
    </row>
    <row r="45" spans="3:15" x14ac:dyDescent="0.2">
      <c r="C45" s="1"/>
    </row>
  </sheetData>
  <sheetProtection algorithmName="SHA-512" hashValue="QzCwH1YAeKoxHB76P2fsR4vwvivlBXp6hr4rk0DAUvnZOFfwatlrXHw58RRsrCvuXa/iOx/OBcHliILSxGfj6g==" saltValue="LI8flZ5XaKHiiHvrql+kJg==" spinCount="100000" sheet="1" objects="1" scenarios="1"/>
  <mergeCells count="16">
    <mergeCell ref="A22:N22"/>
    <mergeCell ref="B3:C3"/>
    <mergeCell ref="D3:E3"/>
    <mergeCell ref="F3:G3"/>
    <mergeCell ref="H3:I3"/>
    <mergeCell ref="J3:K3"/>
    <mergeCell ref="I9:J9"/>
    <mergeCell ref="B4:K4"/>
    <mergeCell ref="I17:J17"/>
    <mergeCell ref="A1:H1"/>
    <mergeCell ref="I1:L1"/>
    <mergeCell ref="B2:C2"/>
    <mergeCell ref="D2:E2"/>
    <mergeCell ref="F2:G2"/>
    <mergeCell ref="H2:I2"/>
    <mergeCell ref="J2:K2"/>
  </mergeCells>
  <hyperlinks>
    <hyperlink ref="I20" r:id="rId1" xr:uid="{00000000-0004-0000-0300-000000000000}"/>
  </hyperlinks>
  <pageMargins left="0.7" right="0.7" top="0.75" bottom="0.75" header="0.3" footer="0.3"/>
  <pageSetup paperSize="9" orientation="landscape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5"/>
  <sheetViews>
    <sheetView workbookViewId="0">
      <selection activeCell="H6" sqref="H6"/>
    </sheetView>
  </sheetViews>
  <sheetFormatPr defaultRowHeight="12.75" x14ac:dyDescent="0.2"/>
  <cols>
    <col min="1" max="1" width="3.5703125" customWidth="1"/>
    <col min="2" max="2" width="1.5703125" customWidth="1"/>
    <col min="3" max="3" width="22.7109375" customWidth="1"/>
    <col min="4" max="4" width="6.140625" customWidth="1"/>
    <col min="5" max="5" width="15" customWidth="1"/>
    <col min="6" max="6" width="7.140625" customWidth="1"/>
    <col min="7" max="8" width="8" customWidth="1"/>
    <col min="9" max="9" width="8.42578125" customWidth="1"/>
    <col min="10" max="10" width="8" customWidth="1"/>
    <col min="11" max="12" width="1.140625" customWidth="1"/>
    <col min="13" max="13" width="14.140625" customWidth="1"/>
    <col min="14" max="14" width="11.85546875" customWidth="1"/>
    <col min="15" max="15" width="1.7109375" hidden="1" customWidth="1"/>
    <col min="16" max="16" width="5" customWidth="1"/>
  </cols>
  <sheetData>
    <row r="1" spans="1:16" ht="26.25" x14ac:dyDescent="0.2">
      <c r="A1" s="393" t="s">
        <v>71</v>
      </c>
      <c r="B1" s="394"/>
      <c r="C1" s="394"/>
      <c r="D1" s="394"/>
      <c r="E1" s="394"/>
      <c r="F1" s="394"/>
      <c r="G1" s="394"/>
      <c r="H1" s="394"/>
      <c r="I1" s="395" t="str">
        <f>UPPER(B3)</f>
        <v>TES190001</v>
      </c>
      <c r="J1" s="395"/>
      <c r="K1" s="395"/>
      <c r="L1" s="423"/>
      <c r="M1" s="423"/>
      <c r="N1" s="113"/>
      <c r="O1" s="113"/>
      <c r="P1" s="112"/>
    </row>
    <row r="2" spans="1:16" ht="26.25" x14ac:dyDescent="0.2">
      <c r="A2" s="30"/>
      <c r="B2" s="396" t="s">
        <v>68</v>
      </c>
      <c r="C2" s="397"/>
      <c r="D2" s="398" t="s">
        <v>17</v>
      </c>
      <c r="E2" s="399"/>
      <c r="F2" s="398" t="s">
        <v>69</v>
      </c>
      <c r="G2" s="399"/>
      <c r="H2" s="400" t="s">
        <v>70</v>
      </c>
      <c r="I2" s="401"/>
      <c r="J2" s="424" t="s">
        <v>20</v>
      </c>
      <c r="K2" s="424"/>
      <c r="L2" s="265"/>
      <c r="M2" s="266"/>
      <c r="N2" s="266"/>
      <c r="O2" s="111"/>
      <c r="P2" s="31"/>
    </row>
    <row r="3" spans="1:16" ht="15.75" x14ac:dyDescent="0.2">
      <c r="A3" s="32"/>
      <c r="B3" s="404" t="str">
        <f>UPPER('Karta matky'!B12)</f>
        <v>TES190001</v>
      </c>
      <c r="C3" s="404"/>
      <c r="D3" s="405" t="str">
        <f>UPPER('Karta matky'!C12)</f>
        <v>X</v>
      </c>
      <c r="E3" s="405"/>
      <c r="F3" s="405" t="str">
        <f>UPPER('Karta matky'!D12)</f>
        <v>X</v>
      </c>
      <c r="G3" s="405"/>
      <c r="H3" s="405" t="str">
        <f>UPPER('Karta matky'!E12)</f>
        <v>X</v>
      </c>
      <c r="I3" s="405"/>
      <c r="J3" s="406">
        <f>VALUE('Karta matky'!H12)</f>
        <v>0</v>
      </c>
      <c r="K3" s="406"/>
      <c r="L3" s="267"/>
      <c r="M3" s="422"/>
      <c r="N3" s="422"/>
      <c r="O3" s="38"/>
      <c r="P3" s="33"/>
    </row>
    <row r="4" spans="1:16" ht="15.75" x14ac:dyDescent="0.2">
      <c r="A4" s="32"/>
      <c r="B4" s="407" t="s">
        <v>36</v>
      </c>
      <c r="C4" s="408"/>
      <c r="D4" s="408"/>
      <c r="E4" s="408"/>
      <c r="F4" s="408"/>
      <c r="G4" s="408"/>
      <c r="H4" s="408"/>
      <c r="I4" s="408"/>
      <c r="J4" s="408"/>
      <c r="K4" s="409"/>
      <c r="L4" s="268"/>
      <c r="M4" s="419"/>
      <c r="N4" s="419"/>
      <c r="O4" s="39"/>
      <c r="P4" s="33"/>
    </row>
    <row r="5" spans="1:16" ht="18" x14ac:dyDescent="0.2">
      <c r="A5" s="32"/>
      <c r="B5" s="34"/>
      <c r="C5" s="58" t="s">
        <v>209</v>
      </c>
      <c r="D5" s="37"/>
      <c r="E5" s="296" t="s">
        <v>210</v>
      </c>
      <c r="F5" s="269">
        <v>0.25</v>
      </c>
      <c r="G5" s="264" t="s">
        <v>205</v>
      </c>
      <c r="H5" s="298">
        <v>6</v>
      </c>
      <c r="I5" s="44" t="s">
        <v>211</v>
      </c>
      <c r="J5" s="37"/>
      <c r="K5" s="38"/>
      <c r="L5" s="34"/>
      <c r="M5" s="413"/>
      <c r="N5" s="413"/>
      <c r="O5" s="45"/>
      <c r="P5" s="33"/>
    </row>
    <row r="6" spans="1:16" ht="15.75" x14ac:dyDescent="0.2">
      <c r="A6" s="32"/>
      <c r="B6" s="34"/>
      <c r="C6" s="58" t="s">
        <v>212</v>
      </c>
      <c r="D6" s="41"/>
      <c r="E6" s="41"/>
      <c r="F6" s="37"/>
      <c r="G6" s="264" t="s">
        <v>41</v>
      </c>
      <c r="H6" s="270">
        <v>50</v>
      </c>
      <c r="I6" s="46"/>
      <c r="J6" s="37"/>
      <c r="K6" s="38"/>
      <c r="L6" s="34"/>
      <c r="M6" s="420"/>
      <c r="N6" s="420"/>
      <c r="O6" s="271"/>
      <c r="P6" s="33"/>
    </row>
    <row r="7" spans="1:16" x14ac:dyDescent="0.2">
      <c r="A7" s="32"/>
      <c r="B7" s="47"/>
      <c r="C7" s="272" t="s">
        <v>213</v>
      </c>
      <c r="D7" s="49"/>
      <c r="E7" s="49"/>
      <c r="F7" s="50"/>
      <c r="G7" s="51"/>
      <c r="H7" s="48"/>
      <c r="I7" s="48"/>
      <c r="J7" s="48"/>
      <c r="K7" s="52"/>
      <c r="L7" s="34"/>
      <c r="M7" s="37"/>
      <c r="N7" s="37"/>
      <c r="O7" s="38"/>
      <c r="P7" s="33"/>
    </row>
    <row r="8" spans="1:16" ht="15" customHeight="1" x14ac:dyDescent="0.2">
      <c r="A8" s="32"/>
      <c r="B8" s="34"/>
      <c r="C8" s="421" t="s">
        <v>214</v>
      </c>
      <c r="D8" s="421"/>
      <c r="E8" s="421"/>
      <c r="F8" s="42"/>
      <c r="G8" s="53"/>
      <c r="H8" s="37"/>
      <c r="I8" s="37"/>
      <c r="J8" s="37"/>
      <c r="K8" s="38"/>
      <c r="L8" s="34"/>
      <c r="M8" s="422" t="s">
        <v>215</v>
      </c>
      <c r="N8" s="422"/>
      <c r="O8" s="38"/>
      <c r="P8" s="33"/>
    </row>
    <row r="9" spans="1:16" ht="15" x14ac:dyDescent="0.25">
      <c r="A9" s="32"/>
      <c r="B9" s="34"/>
      <c r="C9" s="273"/>
      <c r="D9" s="274"/>
      <c r="E9" s="275" t="s">
        <v>216</v>
      </c>
      <c r="F9" s="42"/>
      <c r="G9" s="54" t="s">
        <v>217</v>
      </c>
      <c r="H9" s="55"/>
      <c r="I9" s="392" t="s">
        <v>45</v>
      </c>
      <c r="J9" s="392"/>
      <c r="K9" s="56"/>
      <c r="L9" s="276"/>
      <c r="M9" s="414"/>
      <c r="N9" s="414"/>
      <c r="O9" s="38"/>
      <c r="P9" s="33"/>
    </row>
    <row r="10" spans="1:16" x14ac:dyDescent="0.2">
      <c r="A10" s="32"/>
      <c r="B10" s="34"/>
      <c r="C10" s="277" t="s">
        <v>218</v>
      </c>
      <c r="D10" s="278" t="s">
        <v>47</v>
      </c>
      <c r="E10" s="279">
        <v>42574.333333333336</v>
      </c>
      <c r="F10" s="67"/>
      <c r="G10" s="62" t="s">
        <v>48</v>
      </c>
      <c r="H10" s="280">
        <v>0</v>
      </c>
      <c r="I10" s="63"/>
      <c r="J10" s="63"/>
      <c r="K10" s="64"/>
      <c r="L10" s="281"/>
      <c r="M10" s="412" t="str">
        <f>IF(H10&lt;0,"N0 nesmie biť záporná"," ")</f>
        <v xml:space="preserve"> </v>
      </c>
      <c r="N10" s="412"/>
      <c r="O10" s="282"/>
      <c r="P10" s="33"/>
    </row>
    <row r="11" spans="1:16" ht="14.25" customHeight="1" x14ac:dyDescent="0.2">
      <c r="A11" s="32"/>
      <c r="B11" s="34"/>
      <c r="C11" s="277" t="s">
        <v>219</v>
      </c>
      <c r="D11" s="278" t="s">
        <v>50</v>
      </c>
      <c r="E11" s="283">
        <f>SUM(E10)+F5</f>
        <v>42574.583333333336</v>
      </c>
      <c r="F11" s="67"/>
      <c r="G11" s="62" t="s">
        <v>51</v>
      </c>
      <c r="H11" s="280">
        <v>35</v>
      </c>
      <c r="I11" s="415"/>
      <c r="J11" s="416"/>
      <c r="K11" s="64"/>
      <c r="L11" s="281"/>
      <c r="M11" s="418" t="str">
        <f>IF(H10&gt;0,IF(H10&gt;H11,"N1 nesmie biť &lt; N0"," ")," ")</f>
        <v xml:space="preserve"> </v>
      </c>
      <c r="N11" s="418"/>
      <c r="O11" s="284"/>
      <c r="P11" s="33"/>
    </row>
    <row r="12" spans="1:16" x14ac:dyDescent="0.2">
      <c r="A12" s="32"/>
      <c r="B12" s="34"/>
      <c r="C12" s="277" t="s">
        <v>220</v>
      </c>
      <c r="D12" s="278" t="s">
        <v>53</v>
      </c>
      <c r="E12" s="283">
        <f>SUM(E11)+F5</f>
        <v>42574.833333333336</v>
      </c>
      <c r="F12" s="67"/>
      <c r="G12" s="62" t="s">
        <v>54</v>
      </c>
      <c r="H12" s="280">
        <v>47</v>
      </c>
      <c r="I12" s="417"/>
      <c r="J12" s="416"/>
      <c r="K12" s="64"/>
      <c r="L12" s="281"/>
      <c r="M12" s="412" t="str">
        <f>IF(H12&gt;0,IF(H11&gt;H12,"N2 nesmie biť &lt; N1"," ")," ")</f>
        <v xml:space="preserve"> </v>
      </c>
      <c r="N12" s="412"/>
      <c r="O12" s="284"/>
      <c r="P12" s="33"/>
    </row>
    <row r="13" spans="1:16" x14ac:dyDescent="0.2">
      <c r="A13" s="32"/>
      <c r="B13" s="34"/>
      <c r="C13" s="285" t="s">
        <v>221</v>
      </c>
      <c r="D13" s="286" t="s">
        <v>56</v>
      </c>
      <c r="E13" s="283">
        <f>SUM(E12)+F5</f>
        <v>42575.083333333336</v>
      </c>
      <c r="F13" s="67"/>
      <c r="G13" s="62" t="s">
        <v>57</v>
      </c>
      <c r="H13" s="280">
        <v>50</v>
      </c>
      <c r="I13" s="62" t="s">
        <v>58</v>
      </c>
      <c r="J13" s="280">
        <v>0</v>
      </c>
      <c r="K13" s="66"/>
      <c r="L13" s="287"/>
      <c r="M13" s="412" t="str">
        <f>IF(H13&gt;0,IF(H12&gt;H13,"N3 nesmie biť &lt; N2"," ")," ")</f>
        <v xml:space="preserve"> </v>
      </c>
      <c r="N13" s="412"/>
      <c r="O13" s="284"/>
      <c r="P13" s="33"/>
    </row>
    <row r="14" spans="1:16" x14ac:dyDescent="0.2">
      <c r="A14" s="32"/>
      <c r="B14" s="47"/>
      <c r="C14" s="68"/>
      <c r="D14" s="69"/>
      <c r="E14" s="70"/>
      <c r="F14" s="71"/>
      <c r="G14" s="72"/>
      <c r="H14" s="71"/>
      <c r="I14" s="72"/>
      <c r="J14" s="71"/>
      <c r="K14" s="73"/>
      <c r="L14" s="288"/>
      <c r="M14" s="412" t="str">
        <f>IF(J13&gt;0, IF(H13+J13&gt;H6,"NL+N3 nesmie biť &gt; P"," ")," ")</f>
        <v xml:space="preserve"> </v>
      </c>
      <c r="N14" s="412"/>
      <c r="O14" s="75"/>
      <c r="P14" s="33"/>
    </row>
    <row r="15" spans="1:16" x14ac:dyDescent="0.2">
      <c r="A15" s="32"/>
      <c r="B15" s="34"/>
      <c r="C15" s="37"/>
      <c r="D15" s="42"/>
      <c r="E15" s="76"/>
      <c r="F15" s="77"/>
      <c r="G15" s="78"/>
      <c r="H15" s="79"/>
      <c r="I15" s="78"/>
      <c r="J15" s="77"/>
      <c r="K15" s="80"/>
      <c r="L15" s="289"/>
      <c r="M15" s="77"/>
      <c r="N15" s="290"/>
      <c r="O15" s="81"/>
      <c r="P15" s="33"/>
    </row>
    <row r="16" spans="1:16" ht="18" x14ac:dyDescent="0.2">
      <c r="A16" s="32"/>
      <c r="B16" s="34"/>
      <c r="C16" s="35" t="s">
        <v>59</v>
      </c>
      <c r="D16" s="37"/>
      <c r="E16" s="37"/>
      <c r="F16" s="82"/>
      <c r="G16" s="62"/>
      <c r="H16" s="83"/>
      <c r="I16" s="84" t="s">
        <v>60</v>
      </c>
      <c r="J16" s="114">
        <f>((H11-H10)*(E18/2)+(H12-H11)*(E18+E19)/2+(H13-H12)*(E19+E20)/2+(H6-H13-J13)*(E20+H5/2))/(H6-H10-J13)+((J13*E20)/(H13-H10))</f>
        <v>5.16</v>
      </c>
      <c r="K16" s="85"/>
      <c r="L16" s="291"/>
      <c r="M16" s="413"/>
      <c r="N16" s="413"/>
      <c r="O16" s="292"/>
      <c r="P16" s="33"/>
    </row>
    <row r="17" spans="1:17" ht="18" x14ac:dyDescent="0.25">
      <c r="A17" s="32"/>
      <c r="B17" s="34"/>
      <c r="C17" s="293" t="s">
        <v>201</v>
      </c>
      <c r="D17" s="37"/>
      <c r="E17" s="37"/>
      <c r="F17" s="87"/>
      <c r="G17" s="48"/>
      <c r="H17" s="48"/>
      <c r="I17" s="410">
        <f>SUM(100-(J16))/H5</f>
        <v>15.806666666666667</v>
      </c>
      <c r="J17" s="411"/>
      <c r="K17" s="89"/>
      <c r="L17" s="294"/>
      <c r="M17" s="88"/>
      <c r="N17" s="48"/>
      <c r="O17" s="52"/>
      <c r="P17" s="33"/>
    </row>
    <row r="18" spans="1:17" x14ac:dyDescent="0.2">
      <c r="A18" s="32"/>
      <c r="B18" s="90"/>
      <c r="C18" s="91" t="s">
        <v>61</v>
      </c>
      <c r="D18" s="92" t="s">
        <v>62</v>
      </c>
      <c r="E18" s="93" t="str">
        <f>UPPER(H5)</f>
        <v>6</v>
      </c>
      <c r="F18" s="94"/>
      <c r="G18" s="94"/>
      <c r="H18" s="94"/>
      <c r="I18" s="116" t="s">
        <v>103</v>
      </c>
      <c r="J18" s="94"/>
      <c r="K18" s="94"/>
      <c r="L18" s="94"/>
      <c r="M18" s="94"/>
      <c r="N18" s="94"/>
      <c r="O18" s="94"/>
      <c r="P18" s="33"/>
    </row>
    <row r="19" spans="1:17" x14ac:dyDescent="0.2">
      <c r="A19" s="32"/>
      <c r="B19" s="95"/>
      <c r="C19" s="96" t="s">
        <v>63</v>
      </c>
      <c r="D19" s="97" t="s">
        <v>64</v>
      </c>
      <c r="E19" s="98">
        <f>SUM(E18)+2*H5</f>
        <v>12</v>
      </c>
      <c r="F19" s="94"/>
      <c r="G19" s="99"/>
      <c r="H19" s="94"/>
      <c r="I19" s="100" t="s">
        <v>104</v>
      </c>
      <c r="J19" s="100"/>
      <c r="K19" s="100"/>
      <c r="L19" s="100"/>
      <c r="M19" s="100"/>
      <c r="N19" s="100"/>
      <c r="O19" s="100"/>
      <c r="P19" s="33"/>
    </row>
    <row r="20" spans="1:17" ht="15" x14ac:dyDescent="0.25">
      <c r="A20" s="32"/>
      <c r="B20" s="101"/>
      <c r="C20" s="102" t="s">
        <v>65</v>
      </c>
      <c r="D20" s="103" t="s">
        <v>66</v>
      </c>
      <c r="E20" s="104">
        <f>SUM(E19)+H5</f>
        <v>18</v>
      </c>
      <c r="F20" s="94"/>
      <c r="G20" s="99"/>
      <c r="H20" s="94"/>
      <c r="I20" s="105" t="s">
        <v>67</v>
      </c>
      <c r="J20" s="100"/>
      <c r="K20" s="100"/>
      <c r="L20" s="100"/>
      <c r="M20" s="100"/>
      <c r="N20" s="100"/>
      <c r="O20" s="100"/>
      <c r="P20" s="33"/>
    </row>
    <row r="21" spans="1:17" x14ac:dyDescent="0.2">
      <c r="A21" s="32"/>
      <c r="B21" s="94"/>
      <c r="C21" s="94"/>
      <c r="D21" s="94"/>
      <c r="E21" s="94"/>
      <c r="F21" s="94"/>
      <c r="G21" s="94"/>
      <c r="H21" s="94"/>
      <c r="I21" s="100"/>
      <c r="J21" s="100"/>
      <c r="K21" s="100"/>
      <c r="L21" s="100"/>
      <c r="M21" s="100"/>
      <c r="N21" s="100"/>
      <c r="O21" s="100"/>
      <c r="P21" s="33"/>
    </row>
    <row r="22" spans="1:17" ht="15" x14ac:dyDescent="0.2">
      <c r="A22" s="389" t="s">
        <v>105</v>
      </c>
      <c r="B22" s="390"/>
      <c r="C22" s="390"/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1"/>
    </row>
    <row r="23" spans="1:17" ht="13.5" thickBot="1" x14ac:dyDescent="0.25">
      <c r="A23" s="106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8"/>
    </row>
    <row r="26" spans="1:17" x14ac:dyDescent="0.2">
      <c r="C26" s="109"/>
    </row>
    <row r="27" spans="1:17" x14ac:dyDescent="0.2">
      <c r="C27" s="1"/>
    </row>
    <row r="28" spans="1:17" x14ac:dyDescent="0.2">
      <c r="C28" s="1"/>
    </row>
    <row r="29" spans="1:17" x14ac:dyDescent="0.2">
      <c r="C29" s="1"/>
    </row>
    <row r="30" spans="1:17" x14ac:dyDescent="0.2">
      <c r="C30" s="1"/>
    </row>
    <row r="31" spans="1:17" x14ac:dyDescent="0.2">
      <c r="C31" s="1"/>
      <c r="E31" s="295"/>
    </row>
    <row r="32" spans="1:17" x14ac:dyDescent="0.2">
      <c r="C32" s="2"/>
      <c r="D32" s="3"/>
      <c r="E32" s="2"/>
      <c r="F32" s="2"/>
      <c r="G32" s="2"/>
      <c r="H32" s="3"/>
      <c r="I32" s="2"/>
      <c r="J32" s="2"/>
      <c r="K32" s="2"/>
      <c r="L32" s="2"/>
      <c r="M32" s="2"/>
      <c r="N32" s="2"/>
      <c r="O32" s="2"/>
      <c r="P32" s="2"/>
      <c r="Q32" s="2"/>
    </row>
    <row r="33" spans="3:17" x14ac:dyDescent="0.2"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3:17" x14ac:dyDescent="0.2"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3:17" x14ac:dyDescent="0.2"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3:17" x14ac:dyDescent="0.2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3:17" x14ac:dyDescent="0.2">
      <c r="C37" s="109"/>
      <c r="D37" s="3"/>
      <c r="E37" s="2"/>
      <c r="F37" s="2"/>
      <c r="G37" s="2"/>
      <c r="H37" s="3"/>
      <c r="I37" s="2"/>
      <c r="J37" s="2"/>
      <c r="K37" s="2"/>
      <c r="L37" s="2"/>
      <c r="M37" s="2"/>
      <c r="N37" s="2"/>
      <c r="O37" s="2"/>
      <c r="P37" s="2"/>
      <c r="Q37" s="2"/>
    </row>
    <row r="38" spans="3:17" x14ac:dyDescent="0.2"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3:17" x14ac:dyDescent="0.2"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3:17" x14ac:dyDescent="0.2"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3:17" x14ac:dyDescent="0.2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3:17" x14ac:dyDescent="0.2">
      <c r="D42" s="3"/>
      <c r="E42" s="2"/>
      <c r="F42" s="2"/>
      <c r="G42" s="2"/>
      <c r="H42" s="3"/>
      <c r="I42" s="2"/>
      <c r="J42" s="2"/>
      <c r="K42" s="2"/>
      <c r="L42" s="2"/>
      <c r="M42" s="2"/>
      <c r="N42" s="2"/>
      <c r="O42" s="2"/>
      <c r="P42" s="2"/>
      <c r="Q42" s="2"/>
    </row>
    <row r="43" spans="3:17" x14ac:dyDescent="0.2">
      <c r="C43" s="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3:17" x14ac:dyDescent="0.2">
      <c r="C44" s="1"/>
    </row>
    <row r="45" spans="3:17" x14ac:dyDescent="0.2">
      <c r="C45" s="1"/>
    </row>
  </sheetData>
  <sheetProtection algorithmName="SHA-512" hashValue="x8LX2XFGZ01HmWmwm2Da4JxmStjZ/2kdM9hZaOnMLaw3G6+cak1A1Ocw3D3fO/3VBWHeFnMgZaJMYrQT3UhETw==" saltValue="zgb6PdIVXLJJgrn8270Mow==" spinCount="100000" sheet="1" objects="1" scenarios="1"/>
  <mergeCells count="30">
    <mergeCell ref="M3:N3"/>
    <mergeCell ref="A1:H1"/>
    <mergeCell ref="I1:M1"/>
    <mergeCell ref="B2:C2"/>
    <mergeCell ref="D2:E2"/>
    <mergeCell ref="F2:G2"/>
    <mergeCell ref="H2:I2"/>
    <mergeCell ref="J2:K2"/>
    <mergeCell ref="B3:C3"/>
    <mergeCell ref="D3:E3"/>
    <mergeCell ref="F3:G3"/>
    <mergeCell ref="H3:I3"/>
    <mergeCell ref="J3:K3"/>
    <mergeCell ref="B4:K4"/>
    <mergeCell ref="M4:N4"/>
    <mergeCell ref="M5:N5"/>
    <mergeCell ref="M6:N6"/>
    <mergeCell ref="C8:E8"/>
    <mergeCell ref="M8:N8"/>
    <mergeCell ref="I9:J9"/>
    <mergeCell ref="M9:N9"/>
    <mergeCell ref="M10:N10"/>
    <mergeCell ref="I11:J12"/>
    <mergeCell ref="M11:N11"/>
    <mergeCell ref="M12:N12"/>
    <mergeCell ref="M13:N13"/>
    <mergeCell ref="M14:N14"/>
    <mergeCell ref="M16:N16"/>
    <mergeCell ref="I17:J17"/>
    <mergeCell ref="A22:P22"/>
  </mergeCells>
  <hyperlinks>
    <hyperlink ref="I20" r:id="rId1" xr:uid="{992ACF52-F37B-4160-B3ED-B691E391049C}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3F82-49C4-4AE8-95E2-730A8EB793AD}">
  <dimension ref="A1:Q45"/>
  <sheetViews>
    <sheetView workbookViewId="0">
      <selection activeCell="F5" sqref="F5"/>
    </sheetView>
  </sheetViews>
  <sheetFormatPr defaultRowHeight="12.75" x14ac:dyDescent="0.2"/>
  <cols>
    <col min="1" max="1" width="3.5703125" customWidth="1"/>
    <col min="2" max="2" width="1.5703125" customWidth="1"/>
    <col min="3" max="3" width="22.7109375" customWidth="1"/>
    <col min="4" max="4" width="6.140625" customWidth="1"/>
    <col min="5" max="5" width="15" customWidth="1"/>
    <col min="6" max="6" width="7.140625" customWidth="1"/>
    <col min="7" max="8" width="8" customWidth="1"/>
    <col min="9" max="9" width="8.42578125" customWidth="1"/>
    <col min="10" max="10" width="8" customWidth="1"/>
    <col min="11" max="12" width="1.140625" customWidth="1"/>
    <col min="13" max="13" width="14.140625" customWidth="1"/>
    <col min="14" max="14" width="11.85546875" customWidth="1"/>
    <col min="15" max="15" width="1.7109375" hidden="1" customWidth="1"/>
    <col min="16" max="16" width="5" customWidth="1"/>
  </cols>
  <sheetData>
    <row r="1" spans="1:16" ht="26.25" x14ac:dyDescent="0.2">
      <c r="A1" s="393" t="s">
        <v>71</v>
      </c>
      <c r="B1" s="394"/>
      <c r="C1" s="394"/>
      <c r="D1" s="394"/>
      <c r="E1" s="394"/>
      <c r="F1" s="394"/>
      <c r="G1" s="394"/>
      <c r="H1" s="394"/>
      <c r="I1" s="395" t="str">
        <f>UPPER(B3)</f>
        <v>TES190001</v>
      </c>
      <c r="J1" s="395"/>
      <c r="K1" s="395"/>
      <c r="L1" s="423"/>
      <c r="M1" s="423"/>
      <c r="N1" s="113"/>
      <c r="O1" s="113"/>
      <c r="P1" s="112"/>
    </row>
    <row r="2" spans="1:16" ht="26.25" x14ac:dyDescent="0.2">
      <c r="A2" s="30"/>
      <c r="B2" s="396" t="s">
        <v>68</v>
      </c>
      <c r="C2" s="397"/>
      <c r="D2" s="398" t="s">
        <v>17</v>
      </c>
      <c r="E2" s="399"/>
      <c r="F2" s="398" t="s">
        <v>69</v>
      </c>
      <c r="G2" s="399"/>
      <c r="H2" s="400" t="s">
        <v>70</v>
      </c>
      <c r="I2" s="401"/>
      <c r="J2" s="424" t="s">
        <v>20</v>
      </c>
      <c r="K2" s="424"/>
      <c r="L2" s="265"/>
      <c r="M2" s="266"/>
      <c r="N2" s="266"/>
      <c r="O2" s="111"/>
      <c r="P2" s="31"/>
    </row>
    <row r="3" spans="1:16" ht="15.75" x14ac:dyDescent="0.2">
      <c r="A3" s="32"/>
      <c r="B3" s="404" t="str">
        <f>UPPER('Karta matky'!B12)</f>
        <v>TES190001</v>
      </c>
      <c r="C3" s="404"/>
      <c r="D3" s="405" t="str">
        <f>UPPER('Karta matky'!C12)</f>
        <v>X</v>
      </c>
      <c r="E3" s="405"/>
      <c r="F3" s="405" t="str">
        <f>UPPER('Karta matky'!D12)</f>
        <v>X</v>
      </c>
      <c r="G3" s="405"/>
      <c r="H3" s="405" t="str">
        <f>UPPER('Karta matky'!E12)</f>
        <v>X</v>
      </c>
      <c r="I3" s="405"/>
      <c r="J3" s="406">
        <f>VALUE('Karta matky'!H12)</f>
        <v>0</v>
      </c>
      <c r="K3" s="406"/>
      <c r="L3" s="267"/>
      <c r="M3" s="422"/>
      <c r="N3" s="422"/>
      <c r="O3" s="38"/>
      <c r="P3" s="33"/>
    </row>
    <row r="4" spans="1:16" ht="15.75" x14ac:dyDescent="0.2">
      <c r="A4" s="32"/>
      <c r="B4" s="407" t="s">
        <v>36</v>
      </c>
      <c r="C4" s="408"/>
      <c r="D4" s="408"/>
      <c r="E4" s="408"/>
      <c r="F4" s="408"/>
      <c r="G4" s="408"/>
      <c r="H4" s="408"/>
      <c r="I4" s="408"/>
      <c r="J4" s="408"/>
      <c r="K4" s="409"/>
      <c r="L4" s="268"/>
      <c r="M4" s="419"/>
      <c r="N4" s="419"/>
      <c r="O4" s="39"/>
      <c r="P4" s="33"/>
    </row>
    <row r="5" spans="1:16" ht="18" x14ac:dyDescent="0.2">
      <c r="A5" s="32"/>
      <c r="B5" s="34"/>
      <c r="C5" s="58" t="s">
        <v>209</v>
      </c>
      <c r="D5" s="37"/>
      <c r="E5" s="264" t="s">
        <v>210</v>
      </c>
      <c r="F5" s="269">
        <v>0.125</v>
      </c>
      <c r="G5" s="264" t="s">
        <v>205</v>
      </c>
      <c r="H5" s="298">
        <v>3</v>
      </c>
      <c r="I5" s="44" t="s">
        <v>211</v>
      </c>
      <c r="J5" s="37"/>
      <c r="K5" s="38"/>
      <c r="L5" s="34"/>
      <c r="M5" s="413"/>
      <c r="N5" s="413"/>
      <c r="O5" s="45"/>
      <c r="P5" s="33"/>
    </row>
    <row r="6" spans="1:16" ht="15.75" x14ac:dyDescent="0.2">
      <c r="A6" s="32"/>
      <c r="B6" s="34"/>
      <c r="C6" s="58" t="s">
        <v>212</v>
      </c>
      <c r="D6" s="41"/>
      <c r="E6" s="41"/>
      <c r="F6" s="37"/>
      <c r="G6" s="264" t="s">
        <v>41</v>
      </c>
      <c r="H6" s="270">
        <v>50</v>
      </c>
      <c r="I6" s="46"/>
      <c r="J6" s="37"/>
      <c r="K6" s="38"/>
      <c r="L6" s="34"/>
      <c r="M6" s="420"/>
      <c r="N6" s="420"/>
      <c r="O6" s="271"/>
      <c r="P6" s="33"/>
    </row>
    <row r="7" spans="1:16" x14ac:dyDescent="0.2">
      <c r="A7" s="32"/>
      <c r="B7" s="47"/>
      <c r="C7" s="272" t="s">
        <v>213</v>
      </c>
      <c r="D7" s="49"/>
      <c r="E7" s="49"/>
      <c r="F7" s="50"/>
      <c r="G7" s="51"/>
      <c r="H7" s="48"/>
      <c r="I7" s="48"/>
      <c r="J7" s="48"/>
      <c r="K7" s="52"/>
      <c r="L7" s="34"/>
      <c r="M7" s="37"/>
      <c r="N7" s="37"/>
      <c r="O7" s="38"/>
      <c r="P7" s="33"/>
    </row>
    <row r="8" spans="1:16" ht="15" customHeight="1" x14ac:dyDescent="0.2">
      <c r="A8" s="32"/>
      <c r="B8" s="34"/>
      <c r="C8" s="421" t="s">
        <v>214</v>
      </c>
      <c r="D8" s="421"/>
      <c r="E8" s="421"/>
      <c r="F8" s="42"/>
      <c r="G8" s="53"/>
      <c r="H8" s="37"/>
      <c r="I8" s="37"/>
      <c r="J8" s="37"/>
      <c r="K8" s="38"/>
      <c r="L8" s="34"/>
      <c r="M8" s="422" t="s">
        <v>215</v>
      </c>
      <c r="N8" s="422"/>
      <c r="O8" s="38"/>
      <c r="P8" s="33"/>
    </row>
    <row r="9" spans="1:16" ht="15" x14ac:dyDescent="0.25">
      <c r="A9" s="32"/>
      <c r="B9" s="34"/>
      <c r="C9" s="273"/>
      <c r="D9" s="274"/>
      <c r="E9" s="275" t="s">
        <v>216</v>
      </c>
      <c r="F9" s="42"/>
      <c r="G9" s="54" t="s">
        <v>217</v>
      </c>
      <c r="H9" s="55"/>
      <c r="I9" s="392" t="s">
        <v>45</v>
      </c>
      <c r="J9" s="392"/>
      <c r="K9" s="56"/>
      <c r="L9" s="276"/>
      <c r="M9" s="414"/>
      <c r="N9" s="414"/>
      <c r="O9" s="38"/>
      <c r="P9" s="33"/>
    </row>
    <row r="10" spans="1:16" x14ac:dyDescent="0.2">
      <c r="A10" s="32"/>
      <c r="B10" s="34"/>
      <c r="C10" s="277" t="s">
        <v>218</v>
      </c>
      <c r="D10" s="278" t="s">
        <v>47</v>
      </c>
      <c r="E10" s="279">
        <v>42574.333333333336</v>
      </c>
      <c r="F10" s="67"/>
      <c r="G10" s="62" t="s">
        <v>48</v>
      </c>
      <c r="H10" s="280">
        <v>0</v>
      </c>
      <c r="I10" s="63"/>
      <c r="J10" s="63"/>
      <c r="K10" s="64"/>
      <c r="L10" s="281"/>
      <c r="M10" s="412" t="str">
        <f>IF(H10&lt;0,"N0 nesmie biť záporná"," ")</f>
        <v xml:space="preserve"> </v>
      </c>
      <c r="N10" s="412"/>
      <c r="O10" s="282"/>
      <c r="P10" s="33"/>
    </row>
    <row r="11" spans="1:16" ht="14.25" customHeight="1" x14ac:dyDescent="0.2">
      <c r="A11" s="32"/>
      <c r="B11" s="34"/>
      <c r="C11" s="277" t="s">
        <v>219</v>
      </c>
      <c r="D11" s="278" t="s">
        <v>50</v>
      </c>
      <c r="E11" s="283">
        <f>SUM(E10)+F5</f>
        <v>42574.458333333336</v>
      </c>
      <c r="F11" s="67"/>
      <c r="G11" s="62" t="s">
        <v>51</v>
      </c>
      <c r="H11" s="280">
        <v>35</v>
      </c>
      <c r="I11" s="415"/>
      <c r="J11" s="416"/>
      <c r="K11" s="64"/>
      <c r="L11" s="281"/>
      <c r="M11" s="418" t="str">
        <f>IF(H10&gt;0,IF(H10&gt;H11,"N1 nesmie biť &lt; N0"," ")," ")</f>
        <v xml:space="preserve"> </v>
      </c>
      <c r="N11" s="418"/>
      <c r="O11" s="284"/>
      <c r="P11" s="33"/>
    </row>
    <row r="12" spans="1:16" x14ac:dyDescent="0.2">
      <c r="A12" s="32"/>
      <c r="B12" s="34"/>
      <c r="C12" s="277" t="s">
        <v>220</v>
      </c>
      <c r="D12" s="278" t="s">
        <v>53</v>
      </c>
      <c r="E12" s="283">
        <f>SUM(E11)+F5</f>
        <v>42574.583333333336</v>
      </c>
      <c r="F12" s="67"/>
      <c r="G12" s="62" t="s">
        <v>54</v>
      </c>
      <c r="H12" s="280">
        <v>47</v>
      </c>
      <c r="I12" s="417"/>
      <c r="J12" s="416"/>
      <c r="K12" s="64"/>
      <c r="L12" s="281"/>
      <c r="M12" s="412" t="str">
        <f>IF(H12&gt;0,IF(H11&gt;H12,"N2 nesmie biť &lt; N1"," ")," ")</f>
        <v xml:space="preserve"> </v>
      </c>
      <c r="N12" s="412"/>
      <c r="O12" s="284"/>
      <c r="P12" s="33"/>
    </row>
    <row r="13" spans="1:16" x14ac:dyDescent="0.2">
      <c r="A13" s="32"/>
      <c r="B13" s="34"/>
      <c r="C13" s="285" t="s">
        <v>221</v>
      </c>
      <c r="D13" s="286" t="s">
        <v>56</v>
      </c>
      <c r="E13" s="283">
        <f>SUM(E12)+F5</f>
        <v>42574.708333333336</v>
      </c>
      <c r="F13" s="67"/>
      <c r="G13" s="62" t="s">
        <v>57</v>
      </c>
      <c r="H13" s="280">
        <v>50</v>
      </c>
      <c r="I13" s="62" t="s">
        <v>58</v>
      </c>
      <c r="J13" s="280">
        <v>0</v>
      </c>
      <c r="K13" s="66"/>
      <c r="L13" s="287"/>
      <c r="M13" s="412" t="str">
        <f>IF(H13&gt;0,IF(H12&gt;H13,"N3 nesmie biť &lt; N2"," ")," ")</f>
        <v xml:space="preserve"> </v>
      </c>
      <c r="N13" s="412"/>
      <c r="O13" s="284"/>
      <c r="P13" s="33"/>
    </row>
    <row r="14" spans="1:16" x14ac:dyDescent="0.2">
      <c r="A14" s="32"/>
      <c r="B14" s="47"/>
      <c r="C14" s="68"/>
      <c r="D14" s="69"/>
      <c r="E14" s="70"/>
      <c r="F14" s="71"/>
      <c r="G14" s="72"/>
      <c r="H14" s="71"/>
      <c r="I14" s="72"/>
      <c r="J14" s="71"/>
      <c r="K14" s="73"/>
      <c r="L14" s="288"/>
      <c r="M14" s="412" t="str">
        <f>IF(J13&gt;0, IF(H13+J13&gt;H6,"NL+N3 nesmie biť &gt; P"," ")," ")</f>
        <v xml:space="preserve"> </v>
      </c>
      <c r="N14" s="412"/>
      <c r="O14" s="75"/>
      <c r="P14" s="33"/>
    </row>
    <row r="15" spans="1:16" x14ac:dyDescent="0.2">
      <c r="A15" s="32"/>
      <c r="B15" s="34"/>
      <c r="C15" s="37"/>
      <c r="D15" s="42"/>
      <c r="E15" s="76"/>
      <c r="F15" s="77"/>
      <c r="G15" s="78"/>
      <c r="H15" s="79"/>
      <c r="I15" s="78"/>
      <c r="J15" s="77"/>
      <c r="K15" s="80"/>
      <c r="L15" s="289"/>
      <c r="M15" s="77"/>
      <c r="N15" s="290"/>
      <c r="O15" s="81"/>
      <c r="P15" s="33"/>
    </row>
    <row r="16" spans="1:16" ht="18" x14ac:dyDescent="0.2">
      <c r="A16" s="32"/>
      <c r="B16" s="34"/>
      <c r="C16" s="35" t="s">
        <v>59</v>
      </c>
      <c r="D16" s="37"/>
      <c r="E16" s="37"/>
      <c r="F16" s="82"/>
      <c r="G16" s="62"/>
      <c r="H16" s="83"/>
      <c r="I16" s="84" t="s">
        <v>60</v>
      </c>
      <c r="J16" s="114">
        <f>((H11-H10)*(E18/2)+(H12-H11)*(E18+E19)/2+(H13-H12)*(E19+E20)/2+(H6-H13-J13)*(E20+H5/2))/(H6-H10-J13)+((J13*E20)/(H13-H10))</f>
        <v>2.58</v>
      </c>
      <c r="K16" s="85"/>
      <c r="L16" s="291"/>
      <c r="M16" s="413"/>
      <c r="N16" s="413"/>
      <c r="O16" s="292"/>
      <c r="P16" s="33"/>
    </row>
    <row r="17" spans="1:17" ht="18" x14ac:dyDescent="0.25">
      <c r="A17" s="32"/>
      <c r="B17" s="34"/>
      <c r="C17" s="293" t="s">
        <v>201</v>
      </c>
      <c r="D17" s="37"/>
      <c r="E17" s="37"/>
      <c r="F17" s="87"/>
      <c r="G17" s="48"/>
      <c r="H17" s="48"/>
      <c r="I17" s="410">
        <f>SUM(100-(J16))/H5</f>
        <v>32.473333333333336</v>
      </c>
      <c r="J17" s="411"/>
      <c r="K17" s="89"/>
      <c r="L17" s="294"/>
      <c r="M17" s="88"/>
      <c r="N17" s="48"/>
      <c r="O17" s="52"/>
      <c r="P17" s="33"/>
    </row>
    <row r="18" spans="1:17" x14ac:dyDescent="0.2">
      <c r="A18" s="32"/>
      <c r="B18" s="90"/>
      <c r="C18" s="91" t="s">
        <v>61</v>
      </c>
      <c r="D18" s="92" t="s">
        <v>62</v>
      </c>
      <c r="E18" s="93" t="str">
        <f>UPPER(H5)</f>
        <v>3</v>
      </c>
      <c r="F18" s="94"/>
      <c r="G18" s="94"/>
      <c r="H18" s="94"/>
      <c r="I18" s="116" t="s">
        <v>103</v>
      </c>
      <c r="J18" s="94"/>
      <c r="K18" s="94"/>
      <c r="L18" s="94"/>
      <c r="M18" s="94"/>
      <c r="N18" s="94"/>
      <c r="O18" s="94"/>
      <c r="P18" s="33"/>
    </row>
    <row r="19" spans="1:17" x14ac:dyDescent="0.2">
      <c r="A19" s="32"/>
      <c r="B19" s="95"/>
      <c r="C19" s="96" t="s">
        <v>63</v>
      </c>
      <c r="D19" s="97" t="s">
        <v>64</v>
      </c>
      <c r="E19" s="98">
        <f>SUM(E18)+2*H5</f>
        <v>6</v>
      </c>
      <c r="F19" s="94"/>
      <c r="G19" s="99"/>
      <c r="H19" s="94"/>
      <c r="I19" s="100" t="s">
        <v>104</v>
      </c>
      <c r="J19" s="100"/>
      <c r="K19" s="100"/>
      <c r="L19" s="100"/>
      <c r="M19" s="100"/>
      <c r="N19" s="100"/>
      <c r="O19" s="100"/>
      <c r="P19" s="33"/>
    </row>
    <row r="20" spans="1:17" ht="15" x14ac:dyDescent="0.25">
      <c r="A20" s="32"/>
      <c r="B20" s="101"/>
      <c r="C20" s="102" t="s">
        <v>65</v>
      </c>
      <c r="D20" s="103" t="s">
        <v>66</v>
      </c>
      <c r="E20" s="104">
        <f>SUM(E19)+H5</f>
        <v>9</v>
      </c>
      <c r="F20" s="94"/>
      <c r="G20" s="99"/>
      <c r="H20" s="94"/>
      <c r="I20" s="105" t="s">
        <v>67</v>
      </c>
      <c r="J20" s="100"/>
      <c r="K20" s="100"/>
      <c r="L20" s="100"/>
      <c r="M20" s="100"/>
      <c r="N20" s="100"/>
      <c r="O20" s="100"/>
      <c r="P20" s="33"/>
    </row>
    <row r="21" spans="1:17" x14ac:dyDescent="0.2">
      <c r="A21" s="32"/>
      <c r="B21" s="94"/>
      <c r="C21" s="94"/>
      <c r="D21" s="94"/>
      <c r="E21" s="94"/>
      <c r="F21" s="94"/>
      <c r="G21" s="94"/>
      <c r="H21" s="94"/>
      <c r="I21" s="100"/>
      <c r="J21" s="100"/>
      <c r="K21" s="100"/>
      <c r="L21" s="100"/>
      <c r="M21" s="100"/>
      <c r="N21" s="100"/>
      <c r="O21" s="100"/>
      <c r="P21" s="33"/>
    </row>
    <row r="22" spans="1:17" ht="15" x14ac:dyDescent="0.2">
      <c r="A22" s="389" t="s">
        <v>105</v>
      </c>
      <c r="B22" s="390"/>
      <c r="C22" s="390"/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1"/>
    </row>
    <row r="23" spans="1:17" ht="13.5" thickBot="1" x14ac:dyDescent="0.25">
      <c r="A23" s="106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8"/>
    </row>
    <row r="26" spans="1:17" x14ac:dyDescent="0.2">
      <c r="C26" s="109"/>
    </row>
    <row r="27" spans="1:17" x14ac:dyDescent="0.2">
      <c r="C27" s="1"/>
    </row>
    <row r="28" spans="1:17" x14ac:dyDescent="0.2">
      <c r="C28" s="1"/>
    </row>
    <row r="29" spans="1:17" x14ac:dyDescent="0.2">
      <c r="C29" s="1"/>
    </row>
    <row r="30" spans="1:17" x14ac:dyDescent="0.2">
      <c r="C30" s="1"/>
    </row>
    <row r="31" spans="1:17" x14ac:dyDescent="0.2">
      <c r="C31" s="1"/>
      <c r="E31" s="295"/>
    </row>
    <row r="32" spans="1:17" x14ac:dyDescent="0.2">
      <c r="C32" s="2"/>
      <c r="D32" s="3"/>
      <c r="E32" s="2"/>
      <c r="F32" s="2"/>
      <c r="G32" s="2"/>
      <c r="H32" s="3"/>
      <c r="I32" s="2"/>
      <c r="J32" s="2"/>
      <c r="K32" s="2"/>
      <c r="L32" s="2"/>
      <c r="M32" s="2"/>
      <c r="N32" s="2"/>
      <c r="O32" s="2"/>
      <c r="P32" s="2"/>
      <c r="Q32" s="2"/>
    </row>
    <row r="33" spans="3:17" x14ac:dyDescent="0.2"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3:17" x14ac:dyDescent="0.2"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3:17" x14ac:dyDescent="0.2"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3:17" x14ac:dyDescent="0.2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3:17" x14ac:dyDescent="0.2">
      <c r="C37" s="109"/>
      <c r="D37" s="3"/>
      <c r="E37" s="2"/>
      <c r="F37" s="2"/>
      <c r="G37" s="2"/>
      <c r="H37" s="3"/>
      <c r="I37" s="2"/>
      <c r="J37" s="2"/>
      <c r="K37" s="2"/>
      <c r="L37" s="2"/>
      <c r="M37" s="2"/>
      <c r="N37" s="2"/>
      <c r="O37" s="2"/>
      <c r="P37" s="2"/>
      <c r="Q37" s="2"/>
    </row>
    <row r="38" spans="3:17" x14ac:dyDescent="0.2"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3:17" x14ac:dyDescent="0.2"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3:17" x14ac:dyDescent="0.2"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3:17" x14ac:dyDescent="0.2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3:17" x14ac:dyDescent="0.2">
      <c r="D42" s="3"/>
      <c r="E42" s="2"/>
      <c r="F42" s="2"/>
      <c r="G42" s="2"/>
      <c r="H42" s="3"/>
      <c r="I42" s="2"/>
      <c r="J42" s="2"/>
      <c r="K42" s="2"/>
      <c r="L42" s="2"/>
      <c r="M42" s="2"/>
      <c r="N42" s="2"/>
      <c r="O42" s="2"/>
      <c r="P42" s="2"/>
      <c r="Q42" s="2"/>
    </row>
    <row r="43" spans="3:17" x14ac:dyDescent="0.2">
      <c r="C43" s="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3:17" x14ac:dyDescent="0.2">
      <c r="C44" s="1"/>
    </row>
    <row r="45" spans="3:17" x14ac:dyDescent="0.2">
      <c r="C45" s="1"/>
    </row>
  </sheetData>
  <sheetProtection algorithmName="SHA-512" hashValue="Uoek5fXGEYQ4WrQfJ1Z0luazzzeU8J/7mVUdt17ijEYbeNrM80/c+ay6s0WGMkSGVkUmNLONVLDj07Jfw21tng==" saltValue="SBgH+fS5yHp5EuL8wOQsJw==" spinCount="100000" sheet="1" objects="1" scenarios="1"/>
  <mergeCells count="30">
    <mergeCell ref="M3:N3"/>
    <mergeCell ref="A1:H1"/>
    <mergeCell ref="I1:M1"/>
    <mergeCell ref="B2:C2"/>
    <mergeCell ref="D2:E2"/>
    <mergeCell ref="F2:G2"/>
    <mergeCell ref="H2:I2"/>
    <mergeCell ref="J2:K2"/>
    <mergeCell ref="B3:C3"/>
    <mergeCell ref="D3:E3"/>
    <mergeCell ref="F3:G3"/>
    <mergeCell ref="H3:I3"/>
    <mergeCell ref="J3:K3"/>
    <mergeCell ref="B4:K4"/>
    <mergeCell ref="M4:N4"/>
    <mergeCell ref="M5:N5"/>
    <mergeCell ref="M6:N6"/>
    <mergeCell ref="C8:E8"/>
    <mergeCell ref="M8:N8"/>
    <mergeCell ref="I9:J9"/>
    <mergeCell ref="M9:N9"/>
    <mergeCell ref="M10:N10"/>
    <mergeCell ref="I11:J12"/>
    <mergeCell ref="M11:N11"/>
    <mergeCell ref="M12:N12"/>
    <mergeCell ref="M13:N13"/>
    <mergeCell ref="M14:N14"/>
    <mergeCell ref="M16:N16"/>
    <mergeCell ref="I17:J17"/>
    <mergeCell ref="A22:P22"/>
  </mergeCells>
  <hyperlinks>
    <hyperlink ref="I20" r:id="rId1" xr:uid="{C4A6EAEE-EF31-48C2-BDB0-0A687542B70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7"/>
  <sheetViews>
    <sheetView workbookViewId="0">
      <selection activeCell="I4" sqref="I4:J31"/>
    </sheetView>
  </sheetViews>
  <sheetFormatPr defaultRowHeight="12.75" x14ac:dyDescent="0.2"/>
  <cols>
    <col min="1" max="1" width="2.85546875" customWidth="1"/>
    <col min="2" max="2" width="22.85546875" customWidth="1"/>
    <col min="3" max="3" width="14.7109375" customWidth="1"/>
    <col min="4" max="6" width="15.5703125" customWidth="1"/>
    <col min="7" max="7" width="13.7109375" customWidth="1"/>
    <col min="8" max="8" width="10.5703125" customWidth="1"/>
    <col min="9" max="9" width="2.85546875" customWidth="1"/>
  </cols>
  <sheetData>
    <row r="1" spans="1:10" s="210" customFormat="1" ht="16.5" customHeight="1" x14ac:dyDescent="0.25">
      <c r="A1" s="429" t="s">
        <v>171</v>
      </c>
      <c r="B1" s="430"/>
      <c r="C1" s="430"/>
      <c r="D1" s="430"/>
      <c r="E1" s="430"/>
      <c r="F1" s="430"/>
      <c r="G1" s="430"/>
      <c r="H1" s="431" t="str">
        <f>UPPER(A3)</f>
        <v>TES190001</v>
      </c>
      <c r="I1" s="431"/>
      <c r="J1" s="432"/>
    </row>
    <row r="2" spans="1:10" ht="15.75" customHeight="1" x14ac:dyDescent="0.2">
      <c r="A2" s="436" t="s">
        <v>68</v>
      </c>
      <c r="B2" s="437"/>
      <c r="C2" s="438" t="s">
        <v>147</v>
      </c>
      <c r="D2" s="439"/>
      <c r="E2" s="440" t="s">
        <v>148</v>
      </c>
      <c r="F2" s="441"/>
      <c r="G2" s="442" t="s">
        <v>149</v>
      </c>
      <c r="H2" s="443"/>
      <c r="I2" s="444" t="s">
        <v>20</v>
      </c>
      <c r="J2" s="444"/>
    </row>
    <row r="3" spans="1:10" ht="15.75" x14ac:dyDescent="0.2">
      <c r="A3" s="433" t="str">
        <f>UPPER('Karta matky'!B12)</f>
        <v>TES190001</v>
      </c>
      <c r="B3" s="433"/>
      <c r="C3" s="434" t="str">
        <f>UPPER('Karta matky'!C12)</f>
        <v>X</v>
      </c>
      <c r="D3" s="434"/>
      <c r="E3" s="434" t="str">
        <f>UPPER('Karta matky'!D12)</f>
        <v>X</v>
      </c>
      <c r="F3" s="434"/>
      <c r="G3" s="434" t="str">
        <f>UPPER('Karta matky'!E12)</f>
        <v>X</v>
      </c>
      <c r="H3" s="434"/>
      <c r="I3" s="435">
        <f>VALUE('Karta matky'!H12)</f>
        <v>0</v>
      </c>
      <c r="J3" s="435"/>
    </row>
    <row r="4" spans="1:10" ht="12.75" customHeight="1" x14ac:dyDescent="0.2">
      <c r="A4" s="187"/>
      <c r="B4" s="200" t="s">
        <v>169</v>
      </c>
      <c r="C4" s="188"/>
      <c r="D4" s="188"/>
      <c r="E4" s="189"/>
      <c r="F4" s="189"/>
      <c r="G4" s="189"/>
      <c r="H4" s="189"/>
      <c r="I4" s="447"/>
      <c r="J4" s="448"/>
    </row>
    <row r="5" spans="1:10" ht="12.75" customHeight="1" x14ac:dyDescent="0.2">
      <c r="A5" s="190"/>
      <c r="B5" s="205" t="s">
        <v>153</v>
      </c>
      <c r="C5" s="203"/>
      <c r="D5" s="203"/>
      <c r="E5" s="191"/>
      <c r="F5" s="191"/>
      <c r="G5" s="191"/>
      <c r="H5" s="191"/>
      <c r="I5" s="449"/>
      <c r="J5" s="450"/>
    </row>
    <row r="6" spans="1:10" ht="3" customHeight="1" thickBot="1" x14ac:dyDescent="0.25">
      <c r="A6" s="192"/>
      <c r="B6" s="191"/>
      <c r="C6" s="191"/>
      <c r="D6" s="191"/>
      <c r="E6" s="191"/>
      <c r="F6" s="191"/>
      <c r="G6" s="191"/>
      <c r="H6" s="191"/>
      <c r="I6" s="449"/>
      <c r="J6" s="450"/>
    </row>
    <row r="7" spans="1:10" ht="12.75" customHeight="1" x14ac:dyDescent="0.2">
      <c r="A7" s="192"/>
      <c r="B7" s="201" t="s">
        <v>150</v>
      </c>
      <c r="C7" s="445" t="s">
        <v>113</v>
      </c>
      <c r="D7" s="445" t="s">
        <v>155</v>
      </c>
      <c r="E7" s="461" t="s">
        <v>167</v>
      </c>
      <c r="F7" s="458" t="s">
        <v>151</v>
      </c>
      <c r="G7" s="191"/>
      <c r="H7" s="191"/>
      <c r="I7" s="449"/>
      <c r="J7" s="450"/>
    </row>
    <row r="8" spans="1:10" ht="12.75" customHeight="1" thickBot="1" x14ac:dyDescent="0.25">
      <c r="A8" s="192"/>
      <c r="B8" s="127"/>
      <c r="C8" s="460"/>
      <c r="D8" s="454"/>
      <c r="E8" s="454"/>
      <c r="F8" s="459"/>
      <c r="G8" s="191"/>
      <c r="H8" s="191"/>
      <c r="I8" s="449"/>
      <c r="J8" s="450"/>
    </row>
    <row r="9" spans="1:10" ht="12.75" customHeight="1" x14ac:dyDescent="0.2">
      <c r="A9" s="192"/>
      <c r="B9" s="173" t="s">
        <v>146</v>
      </c>
      <c r="C9" s="178">
        <v>3.5</v>
      </c>
      <c r="D9" s="179">
        <v>80</v>
      </c>
      <c r="E9" s="180">
        <f>IF((C9&gt;0),C9*D9,0)</f>
        <v>280</v>
      </c>
      <c r="F9" s="181">
        <f>IF(E9&gt;0,-E9/47.57+15674.6/E9+44.54,"")</f>
        <v>94.63465164119043</v>
      </c>
      <c r="G9" s="191"/>
      <c r="H9" s="191"/>
      <c r="I9" s="449"/>
      <c r="J9" s="450"/>
    </row>
    <row r="10" spans="1:10" ht="12.75" customHeight="1" x14ac:dyDescent="0.2">
      <c r="A10" s="192"/>
      <c r="B10" s="202" t="s">
        <v>156</v>
      </c>
      <c r="C10" s="191"/>
      <c r="D10" s="191"/>
      <c r="E10" s="191"/>
      <c r="F10" s="191"/>
      <c r="G10" s="191"/>
      <c r="H10" s="191"/>
      <c r="I10" s="449"/>
      <c r="J10" s="450"/>
    </row>
    <row r="11" spans="1:10" ht="12.75" customHeight="1" thickBot="1" x14ac:dyDescent="0.25">
      <c r="A11" s="192"/>
      <c r="B11" s="205" t="s">
        <v>152</v>
      </c>
      <c r="C11" s="204"/>
      <c r="D11" s="203"/>
      <c r="E11" s="191"/>
      <c r="F11" s="191"/>
      <c r="G11" s="191"/>
      <c r="H11" s="191"/>
      <c r="I11" s="449"/>
      <c r="J11" s="450"/>
    </row>
    <row r="12" spans="1:10" ht="12.75" customHeight="1" thickBot="1" x14ac:dyDescent="0.3">
      <c r="A12" s="192"/>
      <c r="B12" s="451" t="s">
        <v>165</v>
      </c>
      <c r="C12" s="465"/>
      <c r="D12" s="466"/>
      <c r="E12" s="240">
        <v>40683</v>
      </c>
      <c r="F12" s="191"/>
      <c r="G12" s="191"/>
      <c r="H12" s="191"/>
      <c r="I12" s="449"/>
      <c r="J12" s="450"/>
    </row>
    <row r="13" spans="1:10" ht="12.75" customHeight="1" x14ac:dyDescent="0.2">
      <c r="A13" s="192"/>
      <c r="B13" s="174" t="s">
        <v>158</v>
      </c>
      <c r="C13" s="175" t="s">
        <v>154</v>
      </c>
      <c r="D13" s="454" t="s">
        <v>155</v>
      </c>
      <c r="E13" s="455" t="s">
        <v>166</v>
      </c>
      <c r="F13" s="456"/>
      <c r="G13" s="457"/>
      <c r="H13" s="445" t="s">
        <v>167</v>
      </c>
      <c r="I13" s="449"/>
      <c r="J13" s="450"/>
    </row>
    <row r="14" spans="1:10" ht="12.75" customHeight="1" thickBot="1" x14ac:dyDescent="0.25">
      <c r="A14" s="192"/>
      <c r="B14" s="140"/>
      <c r="C14" s="141"/>
      <c r="D14" s="446"/>
      <c r="E14" s="142" t="s">
        <v>157</v>
      </c>
      <c r="F14" s="142" t="s">
        <v>168</v>
      </c>
      <c r="G14" s="142" t="s">
        <v>137</v>
      </c>
      <c r="H14" s="446"/>
      <c r="I14" s="449"/>
      <c r="J14" s="450"/>
    </row>
    <row r="15" spans="1:10" ht="12.75" customHeight="1" thickBot="1" x14ac:dyDescent="0.25">
      <c r="A15" s="192"/>
      <c r="B15" s="212" t="s">
        <v>159</v>
      </c>
      <c r="C15" s="144" t="s">
        <v>162</v>
      </c>
      <c r="D15" s="145">
        <v>10</v>
      </c>
      <c r="E15" s="176">
        <v>800</v>
      </c>
      <c r="F15" s="176">
        <v>50</v>
      </c>
      <c r="G15" s="176">
        <v>1</v>
      </c>
      <c r="H15" s="170">
        <f>IF(G15=0,"",IF(E15&gt;0,IF(F15&gt;0,IF(G15&lt;=F15,IF(E15&gt;=0,IF(G15&lt;&gt;"",G15*E15*D15/F15,""),""),"chyba !"),""),""))</f>
        <v>160</v>
      </c>
      <c r="I15" s="449"/>
      <c r="J15" s="450"/>
    </row>
    <row r="16" spans="1:10" ht="12.75" customHeight="1" thickBot="1" x14ac:dyDescent="0.25">
      <c r="A16" s="192"/>
      <c r="B16" s="213" t="s">
        <v>160</v>
      </c>
      <c r="C16" s="144" t="s">
        <v>162</v>
      </c>
      <c r="D16" s="151">
        <v>1.8</v>
      </c>
      <c r="E16" s="177">
        <v>12000</v>
      </c>
      <c r="F16" s="177">
        <v>200</v>
      </c>
      <c r="G16" s="177">
        <v>1</v>
      </c>
      <c r="H16" s="171">
        <f>IF(G16=0,"",IF(E16&gt;0,IF(F16&gt;0,IF(G16&lt;=F16,IF(E16&gt;=0,IF(G16&lt;&gt;"",G16*E16*D16/F16,""),""),"chyba !"),""),""))</f>
        <v>108</v>
      </c>
      <c r="I16" s="449"/>
      <c r="J16" s="450"/>
    </row>
    <row r="17" spans="1:10" ht="12.75" customHeight="1" x14ac:dyDescent="0.2">
      <c r="A17" s="192"/>
      <c r="B17" s="214" t="s">
        <v>161</v>
      </c>
      <c r="C17" s="144" t="s">
        <v>162</v>
      </c>
      <c r="D17" s="157">
        <v>2.9</v>
      </c>
      <c r="E17" s="177">
        <v>42000</v>
      </c>
      <c r="F17" s="177">
        <v>300</v>
      </c>
      <c r="G17" s="177">
        <v>1</v>
      </c>
      <c r="H17" s="172">
        <f>IF(G17=0,"",IF(E17&gt;0,IF(F17&gt;0,IF(G17&lt;=F17,IF(E17&gt;=0,IF(G17&lt;&gt;"",G17*E17*D17/F17,""),""),"chyba !"),""),""))</f>
        <v>406</v>
      </c>
      <c r="I17" s="449"/>
      <c r="J17" s="450"/>
    </row>
    <row r="18" spans="1:10" ht="12.75" customHeight="1" thickBot="1" x14ac:dyDescent="0.25">
      <c r="A18" s="192"/>
      <c r="B18" s="191"/>
      <c r="C18" s="191"/>
      <c r="D18" s="191"/>
      <c r="E18" s="191"/>
      <c r="F18" s="191"/>
      <c r="G18" s="191"/>
      <c r="H18" s="211">
        <f>IFERROR(AVERAGE(H15:H17),"")</f>
        <v>224.66666666666666</v>
      </c>
      <c r="I18" s="449"/>
      <c r="J18" s="450"/>
    </row>
    <row r="19" spans="1:10" ht="12.75" customHeight="1" thickBot="1" x14ac:dyDescent="0.25">
      <c r="A19" s="192"/>
      <c r="B19" s="451" t="s">
        <v>164</v>
      </c>
      <c r="C19" s="452"/>
      <c r="D19" s="453"/>
      <c r="E19" s="240">
        <v>40714</v>
      </c>
      <c r="F19" s="191"/>
      <c r="G19" s="191"/>
      <c r="H19" s="191"/>
      <c r="I19" s="449"/>
      <c r="J19" s="450"/>
    </row>
    <row r="20" spans="1:10" ht="12.75" customHeight="1" x14ac:dyDescent="0.2">
      <c r="A20" s="192"/>
      <c r="B20" s="174" t="s">
        <v>158</v>
      </c>
      <c r="C20" s="175" t="s">
        <v>154</v>
      </c>
      <c r="D20" s="454" t="s">
        <v>155</v>
      </c>
      <c r="E20" s="455" t="s">
        <v>166</v>
      </c>
      <c r="F20" s="456"/>
      <c r="G20" s="457"/>
      <c r="H20" s="445" t="s">
        <v>167</v>
      </c>
      <c r="I20" s="449"/>
      <c r="J20" s="450"/>
    </row>
    <row r="21" spans="1:10" ht="12.75" customHeight="1" thickBot="1" x14ac:dyDescent="0.25">
      <c r="A21" s="192"/>
      <c r="B21" s="140"/>
      <c r="C21" s="141"/>
      <c r="D21" s="446"/>
      <c r="E21" s="142" t="s">
        <v>157</v>
      </c>
      <c r="F21" s="142" t="s">
        <v>168</v>
      </c>
      <c r="G21" s="142" t="s">
        <v>137</v>
      </c>
      <c r="H21" s="446"/>
      <c r="I21" s="449"/>
      <c r="J21" s="450"/>
    </row>
    <row r="22" spans="1:10" ht="12.75" customHeight="1" thickBot="1" x14ac:dyDescent="0.25">
      <c r="A22" s="192"/>
      <c r="B22" s="212" t="s">
        <v>159</v>
      </c>
      <c r="C22" s="144" t="s">
        <v>162</v>
      </c>
      <c r="D22" s="145">
        <v>10</v>
      </c>
      <c r="E22" s="176">
        <v>800</v>
      </c>
      <c r="F22" s="176">
        <v>50</v>
      </c>
      <c r="G22" s="176">
        <v>0</v>
      </c>
      <c r="H22" s="170" t="str">
        <f>IF(G22=0,"",IF(E22&gt;0,IF(F22&gt;0,IF(G22&lt;=F22,IF(E22&gt;=0,IF(G22&lt;&gt;"",G22*E22*D22/F22,""),""),"chyba !"),""),""))</f>
        <v/>
      </c>
      <c r="I22" s="449"/>
      <c r="J22" s="450"/>
    </row>
    <row r="23" spans="1:10" ht="12.75" customHeight="1" thickBot="1" x14ac:dyDescent="0.25">
      <c r="A23" s="192"/>
      <c r="B23" s="213" t="s">
        <v>160</v>
      </c>
      <c r="C23" s="144" t="s">
        <v>162</v>
      </c>
      <c r="D23" s="151">
        <v>1.8</v>
      </c>
      <c r="E23" s="177">
        <v>12000</v>
      </c>
      <c r="F23" s="177">
        <v>200</v>
      </c>
      <c r="G23" s="177">
        <v>0</v>
      </c>
      <c r="H23" s="171" t="str">
        <f>IF(G23=0,"",IF(E23&gt;0,IF(F23&gt;0,IF(G23&lt;=F23,IF(E23&gt;=0,IF(G23&lt;&gt;"",G23*E23*D23/F23,""),""),"chyba !"),""),""))</f>
        <v/>
      </c>
      <c r="I23" s="449"/>
      <c r="J23" s="450"/>
    </row>
    <row r="24" spans="1:10" ht="12.75" customHeight="1" x14ac:dyDescent="0.2">
      <c r="A24" s="192"/>
      <c r="B24" s="214" t="s">
        <v>161</v>
      </c>
      <c r="C24" s="144" t="s">
        <v>162</v>
      </c>
      <c r="D24" s="157">
        <v>2.9</v>
      </c>
      <c r="E24" s="177">
        <v>42000</v>
      </c>
      <c r="F24" s="177">
        <v>300</v>
      </c>
      <c r="G24" s="177">
        <v>2</v>
      </c>
      <c r="H24" s="172">
        <f>IF(G24=0,"",IF(E24&gt;0,IF(F24&gt;0,IF(G24&lt;=F24,IF(E24&gt;=0,IF(G24&lt;&gt;"",G24*E24*D24/F24,""),""),"chyba !"),""),""))</f>
        <v>812</v>
      </c>
      <c r="I24" s="449"/>
      <c r="J24" s="450"/>
    </row>
    <row r="25" spans="1:10" ht="12.75" customHeight="1" thickBot="1" x14ac:dyDescent="0.25">
      <c r="A25" s="192"/>
      <c r="B25" s="191"/>
      <c r="C25" s="191"/>
      <c r="D25" s="191"/>
      <c r="E25" s="191"/>
      <c r="F25" s="191"/>
      <c r="G25" s="191"/>
      <c r="H25" s="211">
        <f>IFERROR(AVERAGE(H22:H24),"")</f>
        <v>812</v>
      </c>
      <c r="I25" s="449"/>
      <c r="J25" s="450"/>
    </row>
    <row r="26" spans="1:10" ht="12.75" customHeight="1" thickBot="1" x14ac:dyDescent="0.25">
      <c r="A26" s="192"/>
      <c r="B26" s="451" t="s">
        <v>163</v>
      </c>
      <c r="C26" s="452"/>
      <c r="D26" s="453"/>
      <c r="E26" s="240">
        <v>40753</v>
      </c>
      <c r="F26" s="191"/>
      <c r="G26" s="191"/>
      <c r="H26" s="191"/>
      <c r="I26" s="449"/>
      <c r="J26" s="450"/>
    </row>
    <row r="27" spans="1:10" ht="12.75" customHeight="1" x14ac:dyDescent="0.2">
      <c r="A27" s="192"/>
      <c r="B27" s="174" t="s">
        <v>158</v>
      </c>
      <c r="C27" s="175" t="s">
        <v>154</v>
      </c>
      <c r="D27" s="454" t="s">
        <v>155</v>
      </c>
      <c r="E27" s="455" t="s">
        <v>166</v>
      </c>
      <c r="F27" s="456"/>
      <c r="G27" s="457"/>
      <c r="H27" s="445" t="s">
        <v>167</v>
      </c>
      <c r="I27" s="449"/>
      <c r="J27" s="450"/>
    </row>
    <row r="28" spans="1:10" ht="12.75" customHeight="1" thickBot="1" x14ac:dyDescent="0.25">
      <c r="A28" s="192"/>
      <c r="B28" s="140"/>
      <c r="C28" s="141"/>
      <c r="D28" s="446"/>
      <c r="E28" s="142" t="s">
        <v>157</v>
      </c>
      <c r="F28" s="142" t="s">
        <v>168</v>
      </c>
      <c r="G28" s="142" t="s">
        <v>137</v>
      </c>
      <c r="H28" s="446"/>
      <c r="I28" s="449"/>
      <c r="J28" s="450"/>
    </row>
    <row r="29" spans="1:10" ht="12.75" customHeight="1" thickBot="1" x14ac:dyDescent="0.25">
      <c r="A29" s="192"/>
      <c r="B29" s="212" t="s">
        <v>159</v>
      </c>
      <c r="C29" s="144" t="s">
        <v>162</v>
      </c>
      <c r="D29" s="145">
        <v>10</v>
      </c>
      <c r="E29" s="176">
        <v>800</v>
      </c>
      <c r="F29" s="176">
        <v>50</v>
      </c>
      <c r="G29" s="176">
        <v>0</v>
      </c>
      <c r="H29" s="170" t="str">
        <f>IF(G29=0,"",IF(E29&gt;0,IF(F29&gt;0,IF(G29&lt;=F29,IF(E29&gt;=0,IF(G29&lt;&gt;"",G29*E29*D29/F29,""),""),"chyba !"),""),""))</f>
        <v/>
      </c>
      <c r="I29" s="449"/>
      <c r="J29" s="450"/>
    </row>
    <row r="30" spans="1:10" ht="12.75" customHeight="1" thickBot="1" x14ac:dyDescent="0.25">
      <c r="A30" s="192"/>
      <c r="B30" s="213" t="s">
        <v>160</v>
      </c>
      <c r="C30" s="144" t="s">
        <v>162</v>
      </c>
      <c r="D30" s="151">
        <v>1.8</v>
      </c>
      <c r="E30" s="177">
        <v>12000</v>
      </c>
      <c r="F30" s="177">
        <v>200</v>
      </c>
      <c r="G30" s="177">
        <v>0</v>
      </c>
      <c r="H30" s="171" t="str">
        <f>IF(G30=0,"",IF(E30&gt;0,IF(F30&gt;0,IF(G30&lt;=F30,IF(E30&gt;=0,IF(G30&lt;&gt;"",G30*E30*D30/F30,""),""),"chyba !"),""),""))</f>
        <v/>
      </c>
      <c r="I30" s="449"/>
      <c r="J30" s="450"/>
    </row>
    <row r="31" spans="1:10" ht="12.75" customHeight="1" x14ac:dyDescent="0.2">
      <c r="A31" s="192"/>
      <c r="B31" s="214" t="s">
        <v>161</v>
      </c>
      <c r="C31" s="144" t="s">
        <v>162</v>
      </c>
      <c r="D31" s="157">
        <v>2.9</v>
      </c>
      <c r="E31" s="177">
        <v>42000</v>
      </c>
      <c r="F31" s="177">
        <v>300</v>
      </c>
      <c r="G31" s="177">
        <v>6</v>
      </c>
      <c r="H31" s="172">
        <f>IF(G31=0,"",IF(E31&gt;0,IF(F31&gt;0,IF(G31&lt;=F31,IF(E31&gt;=0,IF(G31&lt;&gt;"",G31*E31*D31/F31,""),""),"chyba !"),""),""))</f>
        <v>2436</v>
      </c>
      <c r="I31" s="449"/>
      <c r="J31" s="450"/>
    </row>
    <row r="32" spans="1:10" ht="12.75" customHeight="1" x14ac:dyDescent="0.2">
      <c r="A32" s="192"/>
      <c r="B32" s="193"/>
      <c r="C32" s="193"/>
      <c r="D32" s="193"/>
      <c r="E32" s="193"/>
      <c r="F32" s="193"/>
      <c r="G32" s="193"/>
      <c r="H32" s="211">
        <f>IFERROR(AVERAGE(H29:H31),"")</f>
        <v>2436</v>
      </c>
      <c r="I32" s="193"/>
      <c r="J32" s="194"/>
    </row>
    <row r="33" spans="1:10" ht="12.75" customHeight="1" x14ac:dyDescent="0.2">
      <c r="A33" s="192"/>
      <c r="B33" s="464" t="s">
        <v>172</v>
      </c>
      <c r="C33" s="464"/>
      <c r="D33" s="235" t="s">
        <v>181</v>
      </c>
      <c r="E33" s="236" t="s">
        <v>182</v>
      </c>
      <c r="F33" s="241" t="s">
        <v>183</v>
      </c>
      <c r="G33" s="198"/>
      <c r="H33" s="193"/>
      <c r="I33" s="193"/>
      <c r="J33" s="194"/>
    </row>
    <row r="34" spans="1:10" ht="12.75" customHeight="1" x14ac:dyDescent="0.2">
      <c r="A34" s="192"/>
      <c r="B34" s="462" t="s">
        <v>173</v>
      </c>
      <c r="C34" s="463"/>
      <c r="D34" s="232">
        <f>(IFERROR(IF(H18&gt;=0,IF(H25&gt;=0,LN(H25/H18)/NETWORKDAYS(E12,E19))),0))</f>
        <v>5.8403750814430944E-2</v>
      </c>
      <c r="E34" s="233">
        <f>(IFERROR(IF(H25&gt;=0,IF(H32&gt;=0,LN(H32/H25)/NETWORKDAYS(E19,E26))),0))</f>
        <v>3.6620409622270325E-2</v>
      </c>
      <c r="F34" s="234">
        <f>(IFERROR(IF(H18&gt;=0,IF(H32&gt;=0,LN(H32/H18)/NETWORKDAYS(E12,E26))),0))</f>
        <v>4.6735192285991968E-2</v>
      </c>
      <c r="G34" s="199"/>
      <c r="H34" s="186"/>
      <c r="I34" s="186"/>
      <c r="J34" s="195"/>
    </row>
    <row r="35" spans="1:10" ht="12.75" customHeight="1" x14ac:dyDescent="0.2">
      <c r="A35" s="192"/>
      <c r="B35" s="425" t="s">
        <v>174</v>
      </c>
      <c r="C35" s="425"/>
      <c r="D35" s="237">
        <f>SUM(10-(D34*100))</f>
        <v>4.1596249185569061</v>
      </c>
      <c r="E35" s="238">
        <f>SUM(10-(E34*100))</f>
        <v>6.3379590377729675</v>
      </c>
      <c r="F35" s="239">
        <f>SUM(10-(F34*100))</f>
        <v>5.3264807714008029</v>
      </c>
      <c r="G35" s="206"/>
      <c r="H35" s="186"/>
      <c r="I35" s="186"/>
      <c r="J35" s="195"/>
    </row>
    <row r="36" spans="1:10" ht="12.75" customHeight="1" x14ac:dyDescent="0.2">
      <c r="A36" s="196"/>
      <c r="B36" s="207"/>
      <c r="C36" s="208"/>
      <c r="D36" s="209"/>
      <c r="E36" s="426" t="s">
        <v>170</v>
      </c>
      <c r="F36" s="426"/>
      <c r="G36" s="427" t="s">
        <v>67</v>
      </c>
      <c r="H36" s="427"/>
      <c r="I36" s="427"/>
      <c r="J36" s="428"/>
    </row>
    <row r="37" spans="1:10" x14ac:dyDescent="0.2">
      <c r="B37" s="183"/>
      <c r="C37" s="185"/>
      <c r="D37" s="184"/>
      <c r="E37" s="184"/>
      <c r="F37" s="184"/>
      <c r="G37" s="184"/>
      <c r="H37" s="182"/>
      <c r="I37" s="182"/>
      <c r="J37" s="182"/>
    </row>
  </sheetData>
  <sheetProtection algorithmName="SHA-512" hashValue="pQt/kNvSQ1+beTa+VpZ5H/ZyZAm4fbMj+ROXALNJ1/9wU3j0N16xDvs3atEI+y4b4X5LXrARE5R6R/V4dhwQWw==" saltValue="K8PPi9Hg/hLvQ1wvtiliCg==" spinCount="100000" sheet="1" objects="1" scenarios="1"/>
  <protectedRanges>
    <protectedRange sqref="E15:G17 E22:G24 E29:G31" name="Oblast2"/>
    <protectedRange sqref="C9" name="Oblast1"/>
  </protectedRanges>
  <mergeCells count="34">
    <mergeCell ref="B34:C34"/>
    <mergeCell ref="B33:C33"/>
    <mergeCell ref="B12:D12"/>
    <mergeCell ref="D13:D14"/>
    <mergeCell ref="E13:G13"/>
    <mergeCell ref="I4:J31"/>
    <mergeCell ref="B26:D26"/>
    <mergeCell ref="D27:D28"/>
    <mergeCell ref="E27:G27"/>
    <mergeCell ref="H27:H28"/>
    <mergeCell ref="B19:D19"/>
    <mergeCell ref="D20:D21"/>
    <mergeCell ref="E20:G20"/>
    <mergeCell ref="H20:H21"/>
    <mergeCell ref="F7:F8"/>
    <mergeCell ref="C7:C8"/>
    <mergeCell ref="D7:D8"/>
    <mergeCell ref="E7:E8"/>
    <mergeCell ref="B35:C35"/>
    <mergeCell ref="E36:F36"/>
    <mergeCell ref="G36:J36"/>
    <mergeCell ref="A1:G1"/>
    <mergeCell ref="H1:J1"/>
    <mergeCell ref="A3:B3"/>
    <mergeCell ref="C3:D3"/>
    <mergeCell ref="E3:F3"/>
    <mergeCell ref="G3:H3"/>
    <mergeCell ref="I3:J3"/>
    <mergeCell ref="A2:B2"/>
    <mergeCell ref="C2:D2"/>
    <mergeCell ref="E2:F2"/>
    <mergeCell ref="G2:H2"/>
    <mergeCell ref="I2:J2"/>
    <mergeCell ref="H13:H14"/>
  </mergeCells>
  <hyperlinks>
    <hyperlink ref="G36:J36" r:id="rId1" display="carnicasokol@gmail.com" xr:uid="{00000000-0004-0000-0400-000000000000}"/>
  </hyperlinks>
  <pageMargins left="0.7" right="0.7" top="0.75" bottom="0.75" header="0.3" footer="0.3"/>
  <pageSetup paperSize="9" orientation="landscape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9"/>
  <sheetViews>
    <sheetView topLeftCell="A7" workbookViewId="0">
      <selection activeCell="H31" sqref="H31"/>
    </sheetView>
  </sheetViews>
  <sheetFormatPr defaultRowHeight="12.75" x14ac:dyDescent="0.2"/>
  <cols>
    <col min="1" max="1" width="2.85546875" customWidth="1"/>
    <col min="2" max="2" width="22.85546875" customWidth="1"/>
    <col min="3" max="3" width="11.5703125" customWidth="1"/>
    <col min="4" max="4" width="10.7109375" customWidth="1"/>
    <col min="5" max="5" width="15.28515625" customWidth="1"/>
    <col min="6" max="6" width="15.5703125" customWidth="1"/>
    <col min="7" max="7" width="13.7109375" customWidth="1"/>
    <col min="8" max="8" width="10.5703125" customWidth="1"/>
    <col min="9" max="9" width="11" customWidth="1"/>
    <col min="10" max="10" width="16.28515625" customWidth="1"/>
    <col min="11" max="11" width="2.85546875" customWidth="1"/>
  </cols>
  <sheetData>
    <row r="1" spans="1:11" ht="24.75" customHeight="1" x14ac:dyDescent="0.2">
      <c r="A1" s="117"/>
      <c r="B1" s="118" t="s">
        <v>108</v>
      </c>
      <c r="C1" s="119"/>
      <c r="D1" s="119"/>
      <c r="E1" s="119"/>
      <c r="F1" s="119"/>
      <c r="G1" s="119"/>
      <c r="H1" s="119"/>
      <c r="I1" s="119"/>
      <c r="J1" s="119"/>
      <c r="K1" s="120"/>
    </row>
    <row r="2" spans="1:11" ht="7.5" customHeight="1" x14ac:dyDescent="0.25">
      <c r="A2" s="117"/>
      <c r="B2" s="121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15" customHeight="1" x14ac:dyDescent="0.25">
      <c r="A3" s="117"/>
      <c r="B3" s="121" t="s">
        <v>109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1:11" ht="7.5" customHeight="1" x14ac:dyDescent="0.2">
      <c r="A4" s="117"/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1" ht="17.25" customHeight="1" x14ac:dyDescent="0.2">
      <c r="A5" s="117"/>
      <c r="B5" s="122" t="s">
        <v>110</v>
      </c>
      <c r="C5" s="123"/>
      <c r="D5" s="123"/>
      <c r="E5" s="120"/>
      <c r="F5" s="120"/>
      <c r="G5" s="120"/>
      <c r="H5" s="120"/>
      <c r="I5" s="120"/>
      <c r="J5" s="120"/>
      <c r="K5" s="120"/>
    </row>
    <row r="6" spans="1:11" ht="15" customHeight="1" x14ac:dyDescent="0.2">
      <c r="A6" s="117"/>
      <c r="B6" s="124"/>
      <c r="C6" s="120"/>
      <c r="D6" s="120"/>
      <c r="E6" s="120"/>
      <c r="F6" s="120"/>
      <c r="G6" s="120"/>
      <c r="H6" s="120"/>
      <c r="I6" s="120"/>
      <c r="J6" s="120"/>
      <c r="K6" s="120"/>
    </row>
    <row r="7" spans="1:11" ht="15" x14ac:dyDescent="0.25">
      <c r="A7" s="117"/>
      <c r="B7" s="125" t="s">
        <v>111</v>
      </c>
      <c r="C7" s="120"/>
      <c r="D7" s="120"/>
      <c r="E7" s="120"/>
      <c r="F7" s="120"/>
      <c r="G7" s="120"/>
      <c r="H7" s="120"/>
      <c r="I7" s="120"/>
      <c r="J7" s="120"/>
      <c r="K7" s="120"/>
    </row>
    <row r="8" spans="1:11" ht="6" customHeight="1" thickBot="1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</row>
    <row r="9" spans="1:11" ht="14.25" customHeight="1" x14ac:dyDescent="0.2">
      <c r="A9" s="120"/>
      <c r="B9" s="126" t="s">
        <v>112</v>
      </c>
      <c r="C9" s="445" t="s">
        <v>113</v>
      </c>
      <c r="D9" s="445" t="s">
        <v>114</v>
      </c>
      <c r="E9" s="445" t="s">
        <v>115</v>
      </c>
      <c r="F9" s="468" t="s">
        <v>116</v>
      </c>
      <c r="G9" s="120"/>
      <c r="H9" s="120"/>
      <c r="I9" s="120"/>
      <c r="J9" s="120"/>
      <c r="K9" s="120"/>
    </row>
    <row r="10" spans="1:11" ht="15.75" customHeight="1" thickBot="1" x14ac:dyDescent="0.25">
      <c r="A10" s="120"/>
      <c r="B10" s="127"/>
      <c r="C10" s="486"/>
      <c r="D10" s="487"/>
      <c r="E10" s="487"/>
      <c r="F10" s="488"/>
      <c r="G10" s="120"/>
      <c r="H10" s="120"/>
      <c r="I10" s="120"/>
      <c r="J10" s="120"/>
      <c r="K10" s="120"/>
    </row>
    <row r="11" spans="1:11" ht="15" customHeight="1" x14ac:dyDescent="0.2">
      <c r="A11" s="120"/>
      <c r="B11" s="128" t="s">
        <v>117</v>
      </c>
      <c r="C11" s="489">
        <v>0.4</v>
      </c>
      <c r="D11" s="490">
        <v>400</v>
      </c>
      <c r="E11" s="491">
        <f>IF((C11&gt;0),C11*D11,0)</f>
        <v>160</v>
      </c>
      <c r="F11" s="129">
        <f>IF(E11&gt;0,-E11/36.86+12807.5/E11+194.55,"")</f>
        <v>270.2561262208356</v>
      </c>
      <c r="G11" s="120"/>
      <c r="H11" s="120"/>
      <c r="I11" s="120"/>
      <c r="J11" s="120"/>
      <c r="K11" s="120"/>
    </row>
    <row r="12" spans="1:11" ht="15" customHeight="1" x14ac:dyDescent="0.2">
      <c r="A12" s="120"/>
      <c r="B12" s="130" t="s">
        <v>118</v>
      </c>
      <c r="C12" s="475"/>
      <c r="D12" s="477"/>
      <c r="E12" s="479"/>
      <c r="F12" s="131">
        <f>IF(E11&gt;0,-E11/35.18+12160.2/E11+163.09,"")</f>
        <v>234.54321134167139</v>
      </c>
      <c r="G12" s="120"/>
      <c r="H12" s="120"/>
      <c r="I12" s="120"/>
      <c r="J12" s="120"/>
      <c r="K12" s="120"/>
    </row>
    <row r="13" spans="1:11" ht="15" customHeight="1" x14ac:dyDescent="0.2">
      <c r="A13" s="120"/>
      <c r="B13" s="130" t="s">
        <v>119</v>
      </c>
      <c r="C13" s="474">
        <v>0.25</v>
      </c>
      <c r="D13" s="476">
        <v>100</v>
      </c>
      <c r="E13" s="478">
        <f>IF((C13&gt;0),C13*D13,0)</f>
        <v>25</v>
      </c>
      <c r="F13" s="131">
        <f>IF(E13&gt;0,-E13/32.75+10920.9/E13+136.07,"")</f>
        <v>572.14264122137411</v>
      </c>
      <c r="G13" s="120"/>
      <c r="H13" s="120"/>
      <c r="I13" s="120"/>
      <c r="J13" s="120"/>
      <c r="K13" s="120"/>
    </row>
    <row r="14" spans="1:11" ht="15" customHeight="1" x14ac:dyDescent="0.2">
      <c r="A14" s="120"/>
      <c r="B14" s="130" t="s">
        <v>120</v>
      </c>
      <c r="C14" s="475"/>
      <c r="D14" s="477"/>
      <c r="E14" s="479"/>
      <c r="F14" s="131">
        <f>IF(E13&gt;0,-E13/31.37+10486.2/E13+104.48,"")</f>
        <v>523.13106024864521</v>
      </c>
      <c r="G14" s="120"/>
      <c r="H14" s="120"/>
      <c r="I14" s="120"/>
      <c r="J14" s="120"/>
      <c r="K14" s="120"/>
    </row>
    <row r="15" spans="1:11" ht="15" customHeight="1" x14ac:dyDescent="0.2">
      <c r="A15" s="120"/>
      <c r="B15" s="130" t="s">
        <v>121</v>
      </c>
      <c r="C15" s="474">
        <v>3.7</v>
      </c>
      <c r="D15" s="476">
        <v>80</v>
      </c>
      <c r="E15" s="478">
        <f>IF((C15&gt;0),C15*D15,0)</f>
        <v>296</v>
      </c>
      <c r="F15" s="470">
        <f>IF(E15&gt;0,-E15/47.57+15674.6/E15+44.54,"")</f>
        <v>91.272320648375938</v>
      </c>
      <c r="G15" s="120"/>
      <c r="H15" s="120"/>
      <c r="I15" s="120"/>
      <c r="J15" s="120"/>
      <c r="K15" s="120"/>
    </row>
    <row r="16" spans="1:11" ht="15" customHeight="1" x14ac:dyDescent="0.2">
      <c r="A16" s="120"/>
      <c r="B16" s="130" t="s">
        <v>122</v>
      </c>
      <c r="C16" s="483"/>
      <c r="D16" s="484"/>
      <c r="E16" s="485"/>
      <c r="F16" s="471"/>
      <c r="G16" s="120"/>
      <c r="H16" s="120"/>
      <c r="I16" s="120"/>
      <c r="J16" s="120"/>
      <c r="K16" s="120"/>
    </row>
    <row r="17" spans="1:11" ht="15" customHeight="1" x14ac:dyDescent="0.2">
      <c r="A17" s="120"/>
      <c r="B17" s="130" t="s">
        <v>123</v>
      </c>
      <c r="C17" s="483"/>
      <c r="D17" s="484"/>
      <c r="E17" s="485"/>
      <c r="F17" s="471"/>
      <c r="G17" s="120"/>
      <c r="H17" s="120"/>
      <c r="I17" s="120"/>
      <c r="J17" s="120"/>
      <c r="K17" s="120"/>
    </row>
    <row r="18" spans="1:11" ht="15" customHeight="1" x14ac:dyDescent="0.2">
      <c r="A18" s="120"/>
      <c r="B18" s="130" t="s">
        <v>124</v>
      </c>
      <c r="C18" s="475"/>
      <c r="D18" s="477"/>
      <c r="E18" s="479"/>
      <c r="F18" s="472"/>
      <c r="G18" s="120"/>
      <c r="H18" s="120"/>
      <c r="I18" s="120"/>
      <c r="J18" s="120"/>
      <c r="K18" s="120"/>
    </row>
    <row r="19" spans="1:11" ht="15" customHeight="1" x14ac:dyDescent="0.2">
      <c r="A19" s="120"/>
      <c r="B19" s="132" t="s">
        <v>125</v>
      </c>
      <c r="C19" s="474">
        <v>3</v>
      </c>
      <c r="D19" s="476">
        <v>100</v>
      </c>
      <c r="E19" s="478">
        <f>IF((C19&gt;0),C19*D19,0)</f>
        <v>300</v>
      </c>
      <c r="F19" s="133">
        <f>IF(E19&gt;0,-E19/47.57+15674.6/E19+44.54,"")</f>
        <v>90.48217097610538</v>
      </c>
      <c r="G19" s="120"/>
      <c r="H19" s="120"/>
      <c r="I19" s="120"/>
      <c r="J19" s="120"/>
      <c r="K19" s="120"/>
    </row>
    <row r="20" spans="1:11" ht="15" customHeight="1" x14ac:dyDescent="0.2">
      <c r="A20" s="120"/>
      <c r="B20" s="134" t="s">
        <v>126</v>
      </c>
      <c r="C20" s="475"/>
      <c r="D20" s="477"/>
      <c r="E20" s="479"/>
      <c r="F20" s="133">
        <f>IF(E19&gt;0,-E19/36.42+9735.6/E19+264.95,"")</f>
        <v>289.16476771004943</v>
      </c>
      <c r="G20" s="120"/>
      <c r="H20" s="120"/>
      <c r="I20" s="120"/>
      <c r="J20" s="120"/>
      <c r="K20" s="120"/>
    </row>
    <row r="21" spans="1:11" ht="15" customHeight="1" x14ac:dyDescent="0.2">
      <c r="A21" s="120"/>
      <c r="B21" s="134" t="s">
        <v>127</v>
      </c>
      <c r="C21" s="474">
        <v>1.5</v>
      </c>
      <c r="D21" s="476">
        <v>400</v>
      </c>
      <c r="E21" s="478">
        <f>IF((C21&gt;0),C21*D21,0)</f>
        <v>600</v>
      </c>
      <c r="F21" s="470">
        <f>IF(E21&gt;0,-E21/36.42+9735.6/E21+264.95,"")</f>
        <v>264.70153542009882</v>
      </c>
      <c r="G21" s="120"/>
      <c r="H21" s="120"/>
      <c r="I21" s="120"/>
      <c r="J21" s="120"/>
      <c r="K21" s="120"/>
    </row>
    <row r="22" spans="1:11" ht="15" customHeight="1" thickBot="1" x14ac:dyDescent="0.25">
      <c r="A22" s="120"/>
      <c r="B22" s="135" t="s">
        <v>128</v>
      </c>
      <c r="C22" s="480"/>
      <c r="D22" s="481"/>
      <c r="E22" s="482"/>
      <c r="F22" s="473"/>
      <c r="G22" s="120"/>
      <c r="H22" s="120"/>
      <c r="I22" s="120"/>
      <c r="J22" s="120"/>
      <c r="K22" s="120"/>
    </row>
    <row r="23" spans="1:11" ht="4.5" customHeight="1" x14ac:dyDescent="0.2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</row>
    <row r="24" spans="1:11" x14ac:dyDescent="0.2">
      <c r="A24" s="120"/>
      <c r="B24" s="136" t="s">
        <v>129</v>
      </c>
      <c r="C24" s="120"/>
      <c r="D24" s="120"/>
      <c r="E24" s="120"/>
      <c r="F24" s="120"/>
      <c r="G24" s="120"/>
      <c r="H24" s="120"/>
      <c r="I24" s="120"/>
      <c r="J24" s="120"/>
      <c r="K24" s="120"/>
    </row>
    <row r="25" spans="1:11" x14ac:dyDescent="0.2">
      <c r="A25" s="120"/>
      <c r="B25" s="136" t="s">
        <v>130</v>
      </c>
      <c r="C25" s="120"/>
      <c r="D25" s="120"/>
      <c r="E25" s="120"/>
      <c r="F25" s="120"/>
      <c r="G25" s="120"/>
      <c r="H25" s="120"/>
      <c r="I25" s="120"/>
      <c r="J25" s="120"/>
      <c r="K25" s="120"/>
    </row>
    <row r="26" spans="1:11" ht="15" customHeight="1" x14ac:dyDescent="0.2">
      <c r="A26" s="120"/>
      <c r="B26" s="137"/>
      <c r="C26" s="120"/>
      <c r="D26" s="120"/>
      <c r="E26" s="120"/>
      <c r="F26" s="120"/>
      <c r="G26" s="120"/>
      <c r="H26" s="120"/>
      <c r="I26" s="120"/>
      <c r="J26" s="120"/>
      <c r="K26" s="120"/>
    </row>
    <row r="27" spans="1:11" ht="15" x14ac:dyDescent="0.25">
      <c r="A27" s="120"/>
      <c r="B27" s="125" t="s">
        <v>131</v>
      </c>
      <c r="C27" s="120"/>
      <c r="D27" s="120"/>
      <c r="E27" s="120"/>
      <c r="F27" s="120"/>
      <c r="G27" s="120"/>
      <c r="H27" s="120"/>
      <c r="I27" s="120"/>
      <c r="J27" s="120"/>
      <c r="K27" s="120"/>
    </row>
    <row r="28" spans="1:11" ht="5.25" customHeight="1" thickBot="1" x14ac:dyDescent="0.25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</row>
    <row r="29" spans="1:11" ht="15" customHeight="1" x14ac:dyDescent="0.2">
      <c r="A29" s="120"/>
      <c r="B29" s="138" t="s">
        <v>132</v>
      </c>
      <c r="C29" s="139" t="s">
        <v>133</v>
      </c>
      <c r="D29" s="445" t="s">
        <v>114</v>
      </c>
      <c r="E29" s="467" t="s">
        <v>134</v>
      </c>
      <c r="F29" s="456"/>
      <c r="G29" s="457"/>
      <c r="H29" s="445" t="s">
        <v>115</v>
      </c>
      <c r="I29" s="139" t="s">
        <v>112</v>
      </c>
      <c r="J29" s="468" t="s">
        <v>116</v>
      </c>
      <c r="K29" s="120"/>
    </row>
    <row r="30" spans="1:11" ht="15" customHeight="1" thickBot="1" x14ac:dyDescent="0.25">
      <c r="A30" s="120"/>
      <c r="B30" s="140"/>
      <c r="C30" s="141"/>
      <c r="D30" s="446"/>
      <c r="E30" s="142" t="s">
        <v>135</v>
      </c>
      <c r="F30" s="142" t="s">
        <v>136</v>
      </c>
      <c r="G30" s="142" t="s">
        <v>137</v>
      </c>
      <c r="H30" s="446"/>
      <c r="I30" s="143"/>
      <c r="J30" s="469"/>
      <c r="K30" s="120"/>
    </row>
    <row r="31" spans="1:11" ht="15" customHeight="1" x14ac:dyDescent="0.2">
      <c r="A31" s="120"/>
      <c r="B31" s="128" t="s">
        <v>138</v>
      </c>
      <c r="C31" s="144" t="s">
        <v>139</v>
      </c>
      <c r="D31" s="145">
        <v>10</v>
      </c>
      <c r="E31" s="146">
        <v>800</v>
      </c>
      <c r="F31" s="146">
        <v>40</v>
      </c>
      <c r="G31" s="146">
        <v>3</v>
      </c>
      <c r="H31" s="147">
        <f>IF(E31&gt;0,IF(F31&gt;0,IF(G31&lt;=F31,IF(E31&gt;=0,IF(G31&lt;&gt;"",G31*E31*D31/F31,""),""),"chyba !"),""),"")</f>
        <v>600</v>
      </c>
      <c r="I31" s="148" t="s">
        <v>122</v>
      </c>
      <c r="J31" s="149">
        <f>IF(I31="květen",-H31/47.57+15674.6/H31+44.54,IF(I31="červen",-H31/47.57+15674.6/H31+44.54,IF(I31="červenec",-H31/47.57+15674.6/H31+44.54,IF(I31="srpen",-H31/47.57+15674.6/H31+44.54,"chybně měsíc!"))))</f>
        <v>58.051341952210777</v>
      </c>
      <c r="K31" s="120"/>
    </row>
    <row r="32" spans="1:11" ht="15" customHeight="1" x14ac:dyDescent="0.2">
      <c r="A32" s="120"/>
      <c r="B32" s="132" t="s">
        <v>140</v>
      </c>
      <c r="C32" s="150" t="s">
        <v>139</v>
      </c>
      <c r="D32" s="151">
        <v>1.8</v>
      </c>
      <c r="E32" s="152">
        <v>12000</v>
      </c>
      <c r="F32" s="152">
        <v>60</v>
      </c>
      <c r="G32" s="152">
        <v>3</v>
      </c>
      <c r="H32" s="153">
        <f>IF(E32&gt;0,IF(F32&gt;0,IF(G32&lt;=F32,IF(E32&gt;=0,IF(G32&lt;&gt;"",G32*E32*D32/F32,""),""),"chyba !"),""),"")</f>
        <v>1080</v>
      </c>
      <c r="I32" s="154" t="s">
        <v>122</v>
      </c>
      <c r="J32" s="155">
        <f>IF(I32="květen",-H32/47.57+15674.6/H32+44.54,IF(I32="červen",-H32/47.57+15674.6/H32+44.54,IF(I32="červenec",-H32/47.57+15674.6/H32+44.54,IF(I32="srpen",-H32/47.57+15674.6/H32+44.54,IF(I32="září",-H32/47.57+15674.6/H32+44.54,IF(I32="duben",-H32/31.37+10486.2/H32+104.48,"chybně měsíc!"))))))</f>
        <v>36.35013403249792</v>
      </c>
      <c r="K32" s="120"/>
    </row>
    <row r="33" spans="1:11" ht="15" customHeight="1" x14ac:dyDescent="0.2">
      <c r="A33" s="120"/>
      <c r="B33" s="156" t="s">
        <v>141</v>
      </c>
      <c r="C33" s="150" t="s">
        <v>139</v>
      </c>
      <c r="D33" s="157">
        <v>2.9</v>
      </c>
      <c r="E33" s="152">
        <v>42000</v>
      </c>
      <c r="F33" s="152">
        <v>150</v>
      </c>
      <c r="G33" s="152">
        <v>2</v>
      </c>
      <c r="H33" s="158">
        <f>IF(E33&gt;0,IF(F33&gt;0,IF(G33&lt;=F33,IF(E33&gt;=0,IF(G33&lt;&gt;"",G33*E33*D33/F33,""),""),"chyba !"),""),"")</f>
        <v>1624</v>
      </c>
      <c r="I33" s="154" t="s">
        <v>122</v>
      </c>
      <c r="J33" s="159">
        <f>IF(I33="květen",-H33/47.57+15674.6/H33+44.54,IF(I33="červen",-H33/47.57+15674.6/H33+44.54,IF(I33="červenec",-H33/47.57+15674.6/H33+44.54,IF(I33="srpen",-H33/47.57+15674.6/H33+44.54,IF(I33="září",-H33/47.57+15674.6/H33+44.54,IF(I33="duben",-H33/31.37+10486.2/H33+104.48,"chybně měsíc!"))))))</f>
        <v>20.05268395240201</v>
      </c>
      <c r="K33" s="120"/>
    </row>
    <row r="34" spans="1:11" ht="15" customHeight="1" thickBot="1" x14ac:dyDescent="0.25">
      <c r="A34" s="120"/>
      <c r="B34" s="160" t="s">
        <v>141</v>
      </c>
      <c r="C34" s="161" t="s">
        <v>142</v>
      </c>
      <c r="D34" s="162">
        <v>1</v>
      </c>
      <c r="E34" s="163">
        <v>18000</v>
      </c>
      <c r="F34" s="163">
        <v>90</v>
      </c>
      <c r="G34" s="163">
        <v>4</v>
      </c>
      <c r="H34" s="164">
        <f>IF(E34&gt;0,IF(F34&gt;0,IF(G34&lt;=F34,IF(E34&gt;=0,IF(G34&lt;&gt;"",G34*E34*D34/F34,""),""),"chyba !"),""),"")</f>
        <v>800</v>
      </c>
      <c r="I34" s="165" t="s">
        <v>128</v>
      </c>
      <c r="J34" s="166">
        <f>IF(I34="říjen",-E19/36.42+9735.6/E19+264.95,IF(I34="listopad",-E21/36.42+9735.6/E21+264.95,IF(I34="prosinec",-E21/36.42+9735.6/E21+264.95,IF(I34="leden",-E11/36.86+12807.5/E11+194.55,IF(I34="únor",-E11/35.18+12160.2/E11+163.09,IF(I34="březen",-E13/32.75+10920.9/E13+136.07,"chybně měsíc!"))))))</f>
        <v>264.70153542009882</v>
      </c>
      <c r="K34" s="120"/>
    </row>
    <row r="35" spans="1:11" ht="6.75" customHeight="1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</row>
    <row r="36" spans="1:11" x14ac:dyDescent="0.2">
      <c r="A36" s="120"/>
      <c r="B36" s="167" t="s">
        <v>143</v>
      </c>
      <c r="C36" s="120"/>
      <c r="D36" s="120"/>
      <c r="E36" s="120"/>
      <c r="F36" s="120"/>
      <c r="G36" s="120"/>
      <c r="H36" s="120"/>
      <c r="I36" s="120"/>
      <c r="J36" s="120"/>
      <c r="K36" s="120"/>
    </row>
    <row r="37" spans="1:11" x14ac:dyDescent="0.2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</row>
    <row r="38" spans="1:11" x14ac:dyDescent="0.2">
      <c r="A38" s="120"/>
      <c r="B38" s="168" t="s">
        <v>144</v>
      </c>
      <c r="C38" s="120"/>
      <c r="D38" s="120"/>
      <c r="E38" s="120"/>
      <c r="F38" s="120"/>
      <c r="G38" s="169" t="s">
        <v>145</v>
      </c>
      <c r="H38" s="120"/>
      <c r="I38" s="120"/>
      <c r="J38" s="120"/>
      <c r="K38" s="120"/>
    </row>
    <row r="39" spans="1:11" x14ac:dyDescent="0.2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</row>
  </sheetData>
  <sheetProtection algorithmName="SHA-512" hashValue="f9zH4NxnRw+wKn8G26EyXUof4T2C460CmlSWuJ50CzbOGV+0kbDdbUzIj1FLNL8qETSNX3ASTk/cb6KRXaMJMQ==" saltValue="yp24smHLCMLlRqQ92d47Og==" spinCount="100000" sheet="1" objects="1" scenarios="1"/>
  <protectedRanges>
    <protectedRange sqref="E31:G34" name="Oblast2"/>
    <protectedRange sqref="C11:C22" name="Oblast1"/>
    <protectedRange sqref="I31:I34" name="Oblast3"/>
  </protectedRanges>
  <mergeCells count="25">
    <mergeCell ref="C9:C10"/>
    <mergeCell ref="D9:D10"/>
    <mergeCell ref="E9:E10"/>
    <mergeCell ref="F9:F10"/>
    <mergeCell ref="C11:C12"/>
    <mergeCell ref="D11:D12"/>
    <mergeCell ref="E11:E12"/>
    <mergeCell ref="C13:C14"/>
    <mergeCell ref="D13:D14"/>
    <mergeCell ref="E13:E14"/>
    <mergeCell ref="C15:C18"/>
    <mergeCell ref="D15:D18"/>
    <mergeCell ref="E15:E18"/>
    <mergeCell ref="C19:C20"/>
    <mergeCell ref="D19:D20"/>
    <mergeCell ref="E19:E20"/>
    <mergeCell ref="C21:C22"/>
    <mergeCell ref="D21:D22"/>
    <mergeCell ref="E21:E22"/>
    <mergeCell ref="D29:D30"/>
    <mergeCell ref="E29:G29"/>
    <mergeCell ref="H29:H30"/>
    <mergeCell ref="J29:J30"/>
    <mergeCell ref="F15:F18"/>
    <mergeCell ref="F21:F22"/>
  </mergeCells>
  <hyperlinks>
    <hyperlink ref="G38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Karta matky</vt:lpstr>
      <vt:lpstr>Poznámky</vt:lpstr>
      <vt:lpstr>HT č.01</vt:lpstr>
      <vt:lpstr>HT č.02</vt:lpstr>
      <vt:lpstr>HT č.03 uni</vt:lpstr>
      <vt:lpstr>HT č.04 uni</vt:lpstr>
      <vt:lpstr>PDDN.Var.</vt:lpstr>
      <vt:lpstr>Var.Cal.Mar.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 Vladimír</dc:creator>
  <cp:lastModifiedBy>NTB-32</cp:lastModifiedBy>
  <cp:lastPrinted>2012-04-15T20:24:04Z</cp:lastPrinted>
  <dcterms:created xsi:type="dcterms:W3CDTF">1999-12-19T13:46:02Z</dcterms:created>
  <dcterms:modified xsi:type="dcterms:W3CDTF">2019-01-06T20:40:54Z</dcterms:modified>
</cp:coreProperties>
</file>